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0" windowWidth="20490" windowHeight="7650" tabRatio="714" firstSheet="1" activeTab="1"/>
  </bookViews>
  <sheets>
    <sheet name="MENU" sheetId="8" r:id="rId1"/>
    <sheet name="DATA SKP" sheetId="9" r:id="rId2"/>
    <sheet name="COVER" sheetId="10" r:id="rId3"/>
    <sheet name="FORM SKP" sheetId="1" r:id="rId4"/>
    <sheet name="PENGUKURAN" sheetId="2" r:id="rId5"/>
    <sheet name="PERILAKU KERJA" sheetId="3" r:id="rId6"/>
    <sheet name="PENILAIAN" sheetId="4" r:id="rId7"/>
    <sheet name="SOURCE" sheetId="11" state="hidden" r:id="rId8"/>
  </sheets>
  <definedNames>
    <definedName name="_xlnm.Print_Area" localSheetId="2">COVER!$A$1:$J$42</definedName>
    <definedName name="_xlnm.Print_Area" localSheetId="1">'DATA SKP'!$A$1:$E$20</definedName>
    <definedName name="_xlnm.Print_Area" localSheetId="3">'FORM SKP'!$A$1:$K$33</definedName>
    <definedName name="_xlnm.Print_Area" localSheetId="4">PENGUKURAN!$A$1:$R$33</definedName>
    <definedName name="_xlnm.Print_Area" localSheetId="6">PENILAIAN!$A$1:$J$113</definedName>
    <definedName name="_xlnm.Print_Area" localSheetId="5">'PERILAKU KERJA'!$A$1:$J$20</definedName>
    <definedName name="_xlnm.Print_Titles" localSheetId="7">SOURCE!$1:$1</definedName>
  </definedNames>
  <calcPr calcId="124519"/>
</workbook>
</file>

<file path=xl/calcChain.xml><?xml version="1.0" encoding="utf-8"?>
<calcChain xmlns="http://schemas.openxmlformats.org/spreadsheetml/2006/main">
  <c r="J18" i="2"/>
  <c r="J19"/>
  <c r="J20"/>
  <c r="J21"/>
  <c r="J9"/>
  <c r="C18"/>
  <c r="C19"/>
  <c r="C20"/>
  <c r="C21"/>
  <c r="M233" i="11"/>
  <c r="L233"/>
  <c r="K233"/>
  <c r="J233"/>
  <c r="I233"/>
  <c r="H233"/>
  <c r="G233"/>
  <c r="C233"/>
  <c r="M232"/>
  <c r="L232"/>
  <c r="K232"/>
  <c r="J232"/>
  <c r="I232"/>
  <c r="H232"/>
  <c r="G232"/>
  <c r="C232"/>
  <c r="M231"/>
  <c r="L231"/>
  <c r="K231"/>
  <c r="J231"/>
  <c r="I231"/>
  <c r="H231"/>
  <c r="G231"/>
  <c r="C231"/>
  <c r="M230"/>
  <c r="L230"/>
  <c r="K230"/>
  <c r="J230"/>
  <c r="I230"/>
  <c r="H230"/>
  <c r="G230"/>
  <c r="C230"/>
  <c r="M229"/>
  <c r="L229"/>
  <c r="K229"/>
  <c r="J229"/>
  <c r="I229"/>
  <c r="H229"/>
  <c r="G229"/>
  <c r="C229"/>
  <c r="M228"/>
  <c r="L228"/>
  <c r="K228"/>
  <c r="J228"/>
  <c r="I228"/>
  <c r="H228"/>
  <c r="G228"/>
  <c r="C228"/>
  <c r="M227"/>
  <c r="L227"/>
  <c r="K227"/>
  <c r="J227"/>
  <c r="I227"/>
  <c r="H227"/>
  <c r="G227"/>
  <c r="C227"/>
  <c r="M226"/>
  <c r="L226"/>
  <c r="K226"/>
  <c r="J226"/>
  <c r="I226"/>
  <c r="H226"/>
  <c r="G226"/>
  <c r="C226"/>
  <c r="M225"/>
  <c r="L225"/>
  <c r="K225"/>
  <c r="J225"/>
  <c r="I225"/>
  <c r="H225"/>
  <c r="G225"/>
  <c r="C225"/>
  <c r="M224"/>
  <c r="L224"/>
  <c r="K224"/>
  <c r="J224"/>
  <c r="I224"/>
  <c r="H224"/>
  <c r="G224"/>
  <c r="C224"/>
  <c r="M223"/>
  <c r="L223"/>
  <c r="K223"/>
  <c r="J223"/>
  <c r="I223"/>
  <c r="H223"/>
  <c r="G223"/>
  <c r="C223"/>
  <c r="M222"/>
  <c r="L222"/>
  <c r="K222"/>
  <c r="J222"/>
  <c r="I222"/>
  <c r="H222"/>
  <c r="G222"/>
  <c r="C222"/>
  <c r="M221"/>
  <c r="L221"/>
  <c r="K221"/>
  <c r="J221"/>
  <c r="I221"/>
  <c r="H221"/>
  <c r="G221"/>
  <c r="C221"/>
  <c r="M220"/>
  <c r="L220"/>
  <c r="K220"/>
  <c r="J220"/>
  <c r="I220"/>
  <c r="H220"/>
  <c r="G220"/>
  <c r="C220"/>
  <c r="M219"/>
  <c r="L219"/>
  <c r="K219"/>
  <c r="J219"/>
  <c r="I219"/>
  <c r="H219"/>
  <c r="G219"/>
  <c r="C219"/>
  <c r="M218"/>
  <c r="L218"/>
  <c r="K218"/>
  <c r="J218"/>
  <c r="I218"/>
  <c r="H218"/>
  <c r="G218"/>
  <c r="C218"/>
  <c r="M217"/>
  <c r="L217"/>
  <c r="K217"/>
  <c r="J217"/>
  <c r="I217"/>
  <c r="H217"/>
  <c r="G217"/>
  <c r="C217"/>
  <c r="M216"/>
  <c r="L216"/>
  <c r="K216"/>
  <c r="J216"/>
  <c r="I216"/>
  <c r="H216"/>
  <c r="G216"/>
  <c r="C216"/>
  <c r="M215"/>
  <c r="L215"/>
  <c r="K215"/>
  <c r="J215"/>
  <c r="I215"/>
  <c r="H215"/>
  <c r="G215"/>
  <c r="C215"/>
  <c r="M214"/>
  <c r="L214"/>
  <c r="K214"/>
  <c r="J214"/>
  <c r="I214"/>
  <c r="H214"/>
  <c r="G214"/>
  <c r="C214"/>
  <c r="M213"/>
  <c r="L213"/>
  <c r="K213"/>
  <c r="J213"/>
  <c r="I213"/>
  <c r="H213"/>
  <c r="G213"/>
  <c r="C213"/>
  <c r="M212"/>
  <c r="L212"/>
  <c r="K212"/>
  <c r="J212"/>
  <c r="I212"/>
  <c r="H212"/>
  <c r="G212"/>
  <c r="C212"/>
  <c r="M211"/>
  <c r="L211"/>
  <c r="K211"/>
  <c r="J211"/>
  <c r="I211"/>
  <c r="H211"/>
  <c r="G211"/>
  <c r="C211"/>
  <c r="M210"/>
  <c r="L210"/>
  <c r="K210"/>
  <c r="J210"/>
  <c r="I210"/>
  <c r="H210"/>
  <c r="G210"/>
  <c r="C210"/>
  <c r="M209"/>
  <c r="L209"/>
  <c r="K209"/>
  <c r="J209"/>
  <c r="I209"/>
  <c r="H209"/>
  <c r="G209"/>
  <c r="C209"/>
  <c r="M208"/>
  <c r="L208"/>
  <c r="K208"/>
  <c r="J208"/>
  <c r="I208"/>
  <c r="H208"/>
  <c r="G208"/>
  <c r="C208"/>
  <c r="M207"/>
  <c r="L207"/>
  <c r="K207"/>
  <c r="J207"/>
  <c r="I207"/>
  <c r="H207"/>
  <c r="G207"/>
  <c r="C207"/>
  <c r="M206"/>
  <c r="L206"/>
  <c r="K206"/>
  <c r="J206"/>
  <c r="I206"/>
  <c r="H206"/>
  <c r="G206"/>
  <c r="C206"/>
  <c r="M205"/>
  <c r="L205"/>
  <c r="K205"/>
  <c r="J205"/>
  <c r="I205"/>
  <c r="H205"/>
  <c r="G205"/>
  <c r="C205"/>
  <c r="M204"/>
  <c r="L204"/>
  <c r="K204"/>
  <c r="J204"/>
  <c r="I204"/>
  <c r="H204"/>
  <c r="G204"/>
  <c r="C204"/>
  <c r="M203"/>
  <c r="L203"/>
  <c r="K203"/>
  <c r="J203"/>
  <c r="I203"/>
  <c r="H203"/>
  <c r="G203"/>
  <c r="C203"/>
  <c r="M202"/>
  <c r="L202"/>
  <c r="K202"/>
  <c r="J202"/>
  <c r="I202"/>
  <c r="H202"/>
  <c r="G202"/>
  <c r="C202"/>
  <c r="M201"/>
  <c r="L201"/>
  <c r="K201"/>
  <c r="J201"/>
  <c r="I201"/>
  <c r="H201"/>
  <c r="G201"/>
  <c r="C201"/>
  <c r="M200"/>
  <c r="L200"/>
  <c r="K200"/>
  <c r="J200"/>
  <c r="I200"/>
  <c r="H200"/>
  <c r="G200"/>
  <c r="C200"/>
  <c r="M199"/>
  <c r="L199"/>
  <c r="K199"/>
  <c r="J199"/>
  <c r="I199"/>
  <c r="H199"/>
  <c r="G199"/>
  <c r="C199"/>
  <c r="M198"/>
  <c r="L198"/>
  <c r="K198"/>
  <c r="J198"/>
  <c r="I198"/>
  <c r="H198"/>
  <c r="G198"/>
  <c r="C198"/>
  <c r="M197"/>
  <c r="L197"/>
  <c r="K197"/>
  <c r="J197"/>
  <c r="I197"/>
  <c r="H197"/>
  <c r="G197"/>
  <c r="C197"/>
  <c r="M196"/>
  <c r="L196"/>
  <c r="K196"/>
  <c r="J196"/>
  <c r="I196"/>
  <c r="H196"/>
  <c r="G196"/>
  <c r="C196"/>
  <c r="M195"/>
  <c r="L195"/>
  <c r="K195"/>
  <c r="J195"/>
  <c r="I195"/>
  <c r="H195"/>
  <c r="G195"/>
  <c r="C195"/>
  <c r="M194"/>
  <c r="L194"/>
  <c r="K194"/>
  <c r="J194"/>
  <c r="I194"/>
  <c r="H194"/>
  <c r="G194"/>
  <c r="C194"/>
  <c r="M193"/>
  <c r="L193"/>
  <c r="K193"/>
  <c r="J193"/>
  <c r="I193"/>
  <c r="H193"/>
  <c r="G193"/>
  <c r="C193"/>
  <c r="M192"/>
  <c r="L192"/>
  <c r="K192"/>
  <c r="J192"/>
  <c r="I192"/>
  <c r="H192"/>
  <c r="G192"/>
  <c r="C192"/>
  <c r="M191"/>
  <c r="L191"/>
  <c r="K191"/>
  <c r="J191"/>
  <c r="I191"/>
  <c r="H191"/>
  <c r="G191"/>
  <c r="C191"/>
  <c r="M190"/>
  <c r="L190"/>
  <c r="K190"/>
  <c r="J190"/>
  <c r="I190"/>
  <c r="H190"/>
  <c r="G190"/>
  <c r="C190"/>
  <c r="M189"/>
  <c r="L189"/>
  <c r="K189"/>
  <c r="J189"/>
  <c r="I189"/>
  <c r="H189"/>
  <c r="G189"/>
  <c r="C189"/>
  <c r="M188"/>
  <c r="L188"/>
  <c r="K188"/>
  <c r="J188"/>
  <c r="I188"/>
  <c r="H188"/>
  <c r="G188"/>
  <c r="C188"/>
  <c r="M187"/>
  <c r="L187"/>
  <c r="K187"/>
  <c r="J187"/>
  <c r="I187"/>
  <c r="H187"/>
  <c r="G187"/>
  <c r="C187"/>
  <c r="M186"/>
  <c r="L186"/>
  <c r="K186"/>
  <c r="J186"/>
  <c r="I186"/>
  <c r="H186"/>
  <c r="G186"/>
  <c r="C186"/>
  <c r="M185"/>
  <c r="L185"/>
  <c r="K185"/>
  <c r="J185"/>
  <c r="I185"/>
  <c r="H185"/>
  <c r="G185"/>
  <c r="C185"/>
  <c r="M184"/>
  <c r="L184"/>
  <c r="K184"/>
  <c r="J184"/>
  <c r="I184"/>
  <c r="H184"/>
  <c r="G184"/>
  <c r="C184"/>
  <c r="M183"/>
  <c r="L183"/>
  <c r="K183"/>
  <c r="J183"/>
  <c r="I183"/>
  <c r="H183"/>
  <c r="G183"/>
  <c r="C183"/>
  <c r="M182"/>
  <c r="L182"/>
  <c r="K182"/>
  <c r="J182"/>
  <c r="I182"/>
  <c r="H182"/>
  <c r="G182"/>
  <c r="C182"/>
  <c r="M181"/>
  <c r="L181"/>
  <c r="K181"/>
  <c r="J181"/>
  <c r="I181"/>
  <c r="H181"/>
  <c r="G181"/>
  <c r="C181"/>
  <c r="M180"/>
  <c r="L180"/>
  <c r="K180"/>
  <c r="J180"/>
  <c r="I180"/>
  <c r="H180"/>
  <c r="G180"/>
  <c r="C180"/>
  <c r="M179"/>
  <c r="L179"/>
  <c r="K179"/>
  <c r="J179"/>
  <c r="I179"/>
  <c r="H179"/>
  <c r="G179"/>
  <c r="C179"/>
  <c r="M178"/>
  <c r="L178"/>
  <c r="K178"/>
  <c r="J178"/>
  <c r="I178"/>
  <c r="H178"/>
  <c r="G178"/>
  <c r="C178"/>
  <c r="M177"/>
  <c r="L177"/>
  <c r="K177"/>
  <c r="J177"/>
  <c r="I177"/>
  <c r="H177"/>
  <c r="G177"/>
  <c r="C177"/>
  <c r="M176"/>
  <c r="L176"/>
  <c r="K176"/>
  <c r="J176"/>
  <c r="I176"/>
  <c r="H176"/>
  <c r="G176"/>
  <c r="C176"/>
  <c r="M175"/>
  <c r="L175"/>
  <c r="K175"/>
  <c r="J175"/>
  <c r="I175"/>
  <c r="H175"/>
  <c r="G175"/>
  <c r="C175"/>
  <c r="M174"/>
  <c r="L174"/>
  <c r="K174"/>
  <c r="J174"/>
  <c r="I174"/>
  <c r="H174"/>
  <c r="G174"/>
  <c r="C174"/>
  <c r="M173"/>
  <c r="L173"/>
  <c r="K173"/>
  <c r="J173"/>
  <c r="I173"/>
  <c r="H173"/>
  <c r="G173"/>
  <c r="C173"/>
  <c r="M172"/>
  <c r="L172"/>
  <c r="K172"/>
  <c r="J172"/>
  <c r="I172"/>
  <c r="H172"/>
  <c r="G172"/>
  <c r="C172"/>
  <c r="M171"/>
  <c r="L171"/>
  <c r="K171"/>
  <c r="J171"/>
  <c r="I171"/>
  <c r="H171"/>
  <c r="G171"/>
  <c r="C171"/>
  <c r="M170"/>
  <c r="L170"/>
  <c r="K170"/>
  <c r="J170"/>
  <c r="I170"/>
  <c r="H170"/>
  <c r="G170"/>
  <c r="C170"/>
  <c r="M169"/>
  <c r="L169"/>
  <c r="K169"/>
  <c r="J169"/>
  <c r="I169"/>
  <c r="H169"/>
  <c r="G169"/>
  <c r="C169"/>
  <c r="M168"/>
  <c r="L168"/>
  <c r="K168"/>
  <c r="J168"/>
  <c r="I168"/>
  <c r="H168"/>
  <c r="G168"/>
  <c r="C168"/>
  <c r="M167"/>
  <c r="L167"/>
  <c r="K167"/>
  <c r="J167"/>
  <c r="I167"/>
  <c r="H167"/>
  <c r="G167"/>
  <c r="C167"/>
  <c r="M166"/>
  <c r="L166"/>
  <c r="K166"/>
  <c r="J166"/>
  <c r="I166"/>
  <c r="H166"/>
  <c r="G166"/>
  <c r="C166"/>
  <c r="M165"/>
  <c r="L165"/>
  <c r="K165"/>
  <c r="J165"/>
  <c r="I165"/>
  <c r="H165"/>
  <c r="G165"/>
  <c r="C165"/>
  <c r="M164"/>
  <c r="L164"/>
  <c r="K164"/>
  <c r="J164"/>
  <c r="I164"/>
  <c r="H164"/>
  <c r="G164"/>
  <c r="C164"/>
  <c r="M163"/>
  <c r="L163"/>
  <c r="K163"/>
  <c r="J163"/>
  <c r="I163"/>
  <c r="H163"/>
  <c r="G163"/>
  <c r="C163"/>
  <c r="M162"/>
  <c r="L162"/>
  <c r="K162"/>
  <c r="J162"/>
  <c r="I162"/>
  <c r="H162"/>
  <c r="G162"/>
  <c r="C162"/>
  <c r="M161"/>
  <c r="L161"/>
  <c r="K161"/>
  <c r="J161"/>
  <c r="I161"/>
  <c r="H161"/>
  <c r="G161"/>
  <c r="C161"/>
  <c r="M160"/>
  <c r="L160"/>
  <c r="K160"/>
  <c r="J160"/>
  <c r="I160"/>
  <c r="H160"/>
  <c r="G160"/>
  <c r="C160"/>
  <c r="M159"/>
  <c r="L159"/>
  <c r="K159"/>
  <c r="J159"/>
  <c r="I159"/>
  <c r="H159"/>
  <c r="G159"/>
  <c r="C159"/>
  <c r="M158"/>
  <c r="L158"/>
  <c r="K158"/>
  <c r="J158"/>
  <c r="I158"/>
  <c r="H158"/>
  <c r="G158"/>
  <c r="C158"/>
  <c r="M157"/>
  <c r="L157"/>
  <c r="K157"/>
  <c r="J157"/>
  <c r="I157"/>
  <c r="H157"/>
  <c r="G157"/>
  <c r="C157"/>
  <c r="M156"/>
  <c r="L156"/>
  <c r="K156"/>
  <c r="J156"/>
  <c r="I156"/>
  <c r="H156"/>
  <c r="G156"/>
  <c r="C156"/>
  <c r="M155"/>
  <c r="L155"/>
  <c r="K155"/>
  <c r="J155"/>
  <c r="I155"/>
  <c r="H155"/>
  <c r="G155"/>
  <c r="C155"/>
  <c r="M154"/>
  <c r="L154"/>
  <c r="K154"/>
  <c r="J154"/>
  <c r="I154"/>
  <c r="H154"/>
  <c r="G154"/>
  <c r="C154"/>
  <c r="M153"/>
  <c r="L153"/>
  <c r="K153"/>
  <c r="J153"/>
  <c r="I153"/>
  <c r="H153"/>
  <c r="G153"/>
  <c r="C153"/>
  <c r="M152"/>
  <c r="L152"/>
  <c r="K152"/>
  <c r="J152"/>
  <c r="I152"/>
  <c r="H152"/>
  <c r="G152"/>
  <c r="C152"/>
  <c r="M151"/>
  <c r="L151"/>
  <c r="K151"/>
  <c r="J151"/>
  <c r="I151"/>
  <c r="H151"/>
  <c r="G151"/>
  <c r="C151"/>
  <c r="M150"/>
  <c r="L150"/>
  <c r="K150"/>
  <c r="J150"/>
  <c r="I150"/>
  <c r="H150"/>
  <c r="G150"/>
  <c r="C150"/>
  <c r="M149"/>
  <c r="L149"/>
  <c r="K149"/>
  <c r="J149"/>
  <c r="I149"/>
  <c r="H149"/>
  <c r="G149"/>
  <c r="C149"/>
  <c r="M148"/>
  <c r="L148"/>
  <c r="K148"/>
  <c r="J148"/>
  <c r="I148"/>
  <c r="H148"/>
  <c r="G148"/>
  <c r="C148"/>
  <c r="M147"/>
  <c r="L147"/>
  <c r="K147"/>
  <c r="J147"/>
  <c r="I147"/>
  <c r="H147"/>
  <c r="G147"/>
  <c r="C147"/>
  <c r="M146"/>
  <c r="L146"/>
  <c r="K146"/>
  <c r="J146"/>
  <c r="I146"/>
  <c r="H146"/>
  <c r="G146"/>
  <c r="C146"/>
  <c r="M145"/>
  <c r="L145"/>
  <c r="K145"/>
  <c r="J145"/>
  <c r="I145"/>
  <c r="H145"/>
  <c r="G145"/>
  <c r="C145"/>
  <c r="M144"/>
  <c r="L144"/>
  <c r="K144"/>
  <c r="J144"/>
  <c r="I144"/>
  <c r="H144"/>
  <c r="G144"/>
  <c r="C144"/>
  <c r="M143"/>
  <c r="L143"/>
  <c r="K143"/>
  <c r="J143"/>
  <c r="I143"/>
  <c r="H143"/>
  <c r="G143"/>
  <c r="C143"/>
  <c r="M142"/>
  <c r="L142"/>
  <c r="K142"/>
  <c r="J142"/>
  <c r="I142"/>
  <c r="H142"/>
  <c r="G142"/>
  <c r="C142"/>
  <c r="M141"/>
  <c r="L141"/>
  <c r="K141"/>
  <c r="J141"/>
  <c r="I141"/>
  <c r="H141"/>
  <c r="G141"/>
  <c r="C141"/>
  <c r="M140"/>
  <c r="L140"/>
  <c r="K140"/>
  <c r="J140"/>
  <c r="I140"/>
  <c r="H140"/>
  <c r="G140"/>
  <c r="C140"/>
  <c r="M139"/>
  <c r="L139"/>
  <c r="K139"/>
  <c r="J139"/>
  <c r="I139"/>
  <c r="H139"/>
  <c r="G139"/>
  <c r="C139"/>
  <c r="M138"/>
  <c r="L138"/>
  <c r="K138"/>
  <c r="J138"/>
  <c r="I138"/>
  <c r="H138"/>
  <c r="G138"/>
  <c r="C138"/>
  <c r="M137"/>
  <c r="L137"/>
  <c r="K137"/>
  <c r="J137"/>
  <c r="I137"/>
  <c r="H137"/>
  <c r="G137"/>
  <c r="C137"/>
  <c r="M136"/>
  <c r="L136"/>
  <c r="K136"/>
  <c r="J136"/>
  <c r="I136"/>
  <c r="H136"/>
  <c r="G136"/>
  <c r="C136"/>
  <c r="M135"/>
  <c r="L135"/>
  <c r="K135"/>
  <c r="J135"/>
  <c r="I135"/>
  <c r="H135"/>
  <c r="G135"/>
  <c r="C135"/>
  <c r="M134"/>
  <c r="L134"/>
  <c r="K134"/>
  <c r="J134"/>
  <c r="I134"/>
  <c r="H134"/>
  <c r="G134"/>
  <c r="C134"/>
  <c r="M133"/>
  <c r="L133"/>
  <c r="K133"/>
  <c r="J133"/>
  <c r="I133"/>
  <c r="H133"/>
  <c r="G133"/>
  <c r="C133"/>
  <c r="M132"/>
  <c r="L132"/>
  <c r="K132"/>
  <c r="J132"/>
  <c r="I132"/>
  <c r="H132"/>
  <c r="G132"/>
  <c r="C132"/>
  <c r="M131"/>
  <c r="L131"/>
  <c r="K131"/>
  <c r="J131"/>
  <c r="I131"/>
  <c r="H131"/>
  <c r="G131"/>
  <c r="C131"/>
  <c r="M130"/>
  <c r="L130"/>
  <c r="K130"/>
  <c r="J130"/>
  <c r="I130"/>
  <c r="H130"/>
  <c r="G130"/>
  <c r="C130"/>
  <c r="M129"/>
  <c r="L129"/>
  <c r="K129"/>
  <c r="J129"/>
  <c r="I129"/>
  <c r="H129"/>
  <c r="G129"/>
  <c r="C129"/>
  <c r="M128"/>
  <c r="L128"/>
  <c r="K128"/>
  <c r="J128"/>
  <c r="I128"/>
  <c r="H128"/>
  <c r="G128"/>
  <c r="C128"/>
  <c r="M127"/>
  <c r="L127"/>
  <c r="K127"/>
  <c r="J127"/>
  <c r="I127"/>
  <c r="H127"/>
  <c r="G127"/>
  <c r="C127"/>
  <c r="M126"/>
  <c r="L126"/>
  <c r="K126"/>
  <c r="J126"/>
  <c r="I126"/>
  <c r="H126"/>
  <c r="G126"/>
  <c r="C126"/>
  <c r="M125"/>
  <c r="L125"/>
  <c r="K125"/>
  <c r="J125"/>
  <c r="I125"/>
  <c r="H125"/>
  <c r="G125"/>
  <c r="C125"/>
  <c r="M124"/>
  <c r="L124"/>
  <c r="K124"/>
  <c r="J124"/>
  <c r="I124"/>
  <c r="H124"/>
  <c r="G124"/>
  <c r="C124"/>
  <c r="M123"/>
  <c r="L123"/>
  <c r="K123"/>
  <c r="J123"/>
  <c r="I123"/>
  <c r="H123"/>
  <c r="G123"/>
  <c r="C123"/>
  <c r="M122"/>
  <c r="L122"/>
  <c r="K122"/>
  <c r="J122"/>
  <c r="I122"/>
  <c r="H122"/>
  <c r="G122"/>
  <c r="C122"/>
  <c r="M121"/>
  <c r="L121"/>
  <c r="K121"/>
  <c r="J121"/>
  <c r="I121"/>
  <c r="H121"/>
  <c r="G121"/>
  <c r="C121"/>
  <c r="M120"/>
  <c r="L120"/>
  <c r="K120"/>
  <c r="J120"/>
  <c r="I120"/>
  <c r="H120"/>
  <c r="G120"/>
  <c r="C120"/>
  <c r="M119"/>
  <c r="L119"/>
  <c r="K119"/>
  <c r="J119"/>
  <c r="I119"/>
  <c r="H119"/>
  <c r="G119"/>
  <c r="C119"/>
  <c r="M118"/>
  <c r="L118"/>
  <c r="K118"/>
  <c r="J118"/>
  <c r="I118"/>
  <c r="H118"/>
  <c r="G118"/>
  <c r="C118"/>
  <c r="M117"/>
  <c r="L117"/>
  <c r="K117"/>
  <c r="J117"/>
  <c r="I117"/>
  <c r="H117"/>
  <c r="G117"/>
  <c r="C117"/>
  <c r="M116"/>
  <c r="L116"/>
  <c r="K116"/>
  <c r="J116"/>
  <c r="I116"/>
  <c r="H116"/>
  <c r="G116"/>
  <c r="C116"/>
  <c r="M115"/>
  <c r="L115"/>
  <c r="K115"/>
  <c r="J115"/>
  <c r="I115"/>
  <c r="H115"/>
  <c r="G115"/>
  <c r="C115"/>
  <c r="M114"/>
  <c r="L114"/>
  <c r="K114"/>
  <c r="J114"/>
  <c r="I114"/>
  <c r="H114"/>
  <c r="G114"/>
  <c r="C114"/>
  <c r="M113"/>
  <c r="L113"/>
  <c r="K113"/>
  <c r="J113"/>
  <c r="I113"/>
  <c r="H113"/>
  <c r="G113"/>
  <c r="C113"/>
  <c r="M112"/>
  <c r="L112"/>
  <c r="K112"/>
  <c r="J112"/>
  <c r="I112"/>
  <c r="H112"/>
  <c r="G112"/>
  <c r="C112"/>
  <c r="M111"/>
  <c r="L111"/>
  <c r="K111"/>
  <c r="J111"/>
  <c r="I111"/>
  <c r="H111"/>
  <c r="G111"/>
  <c r="C111"/>
  <c r="M110"/>
  <c r="L110"/>
  <c r="K110"/>
  <c r="J110"/>
  <c r="I110"/>
  <c r="H110"/>
  <c r="G110"/>
  <c r="C110"/>
  <c r="M109"/>
  <c r="L109"/>
  <c r="K109"/>
  <c r="J109"/>
  <c r="I109"/>
  <c r="H109"/>
  <c r="G109"/>
  <c r="C109"/>
  <c r="M108"/>
  <c r="L108"/>
  <c r="K108"/>
  <c r="J108"/>
  <c r="I108"/>
  <c r="H108"/>
  <c r="G108"/>
  <c r="C108"/>
  <c r="M107"/>
  <c r="L107"/>
  <c r="K107"/>
  <c r="J107"/>
  <c r="I107"/>
  <c r="H107"/>
  <c r="G107"/>
  <c r="C107"/>
  <c r="M106"/>
  <c r="L106"/>
  <c r="K106"/>
  <c r="J106"/>
  <c r="I106"/>
  <c r="H106"/>
  <c r="G106"/>
  <c r="C106"/>
  <c r="M105"/>
  <c r="L105"/>
  <c r="K105"/>
  <c r="J105"/>
  <c r="I105"/>
  <c r="H105"/>
  <c r="G105"/>
  <c r="C105"/>
  <c r="M104"/>
  <c r="L104"/>
  <c r="K104"/>
  <c r="J104"/>
  <c r="I104"/>
  <c r="H104"/>
  <c r="G104"/>
  <c r="C104"/>
  <c r="M103"/>
  <c r="L103"/>
  <c r="K103"/>
  <c r="J103"/>
  <c r="I103"/>
  <c r="H103"/>
  <c r="G103"/>
  <c r="C103"/>
  <c r="M102" l="1"/>
  <c r="L102"/>
  <c r="K102"/>
  <c r="J102"/>
  <c r="I102"/>
  <c r="H102"/>
  <c r="G102"/>
  <c r="C102"/>
  <c r="F34" i="4" l="1"/>
  <c r="H34"/>
  <c r="F35"/>
  <c r="H35"/>
  <c r="F36"/>
  <c r="H36"/>
  <c r="F37"/>
  <c r="H37"/>
  <c r="F38"/>
  <c r="H38"/>
  <c r="I40"/>
  <c r="G99" i="11" l="1"/>
  <c r="H99"/>
  <c r="I99"/>
  <c r="J99"/>
  <c r="K99"/>
  <c r="L99"/>
  <c r="M99"/>
  <c r="G100"/>
  <c r="H100"/>
  <c r="I100"/>
  <c r="J100"/>
  <c r="K100"/>
  <c r="L100"/>
  <c r="M100"/>
  <c r="G101"/>
  <c r="H101"/>
  <c r="I101"/>
  <c r="J101"/>
  <c r="K101"/>
  <c r="L101"/>
  <c r="M101"/>
  <c r="C35"/>
  <c r="C52"/>
  <c r="H18" i="3"/>
  <c r="H40" i="4" s="1"/>
  <c r="H19" i="3"/>
  <c r="H41" i="4" s="1"/>
  <c r="H42" s="1"/>
  <c r="J42" s="1"/>
  <c r="K98" i="11" l="1"/>
  <c r="J2"/>
  <c r="G2"/>
  <c r="E15" i="1" l="1"/>
  <c r="E12" l="1"/>
  <c r="G92" i="11" l="1"/>
  <c r="C70" l="1"/>
  <c r="E10" i="9"/>
  <c r="I55" i="11"/>
  <c r="H55"/>
  <c r="G55"/>
  <c r="E5" i="9" l="1"/>
  <c r="I27" i="11" l="1"/>
  <c r="H27"/>
  <c r="G27"/>
  <c r="I26"/>
  <c r="H26"/>
  <c r="G26"/>
  <c r="G10" i="2" l="1"/>
  <c r="N10" s="1"/>
  <c r="G11"/>
  <c r="N11" s="1"/>
  <c r="G12"/>
  <c r="N12" s="1"/>
  <c r="G13"/>
  <c r="N13" s="1"/>
  <c r="G14"/>
  <c r="N14" s="1"/>
  <c r="G15"/>
  <c r="N15" s="1"/>
  <c r="G16"/>
  <c r="N16" s="1"/>
  <c r="G17"/>
  <c r="N17" s="1"/>
  <c r="G18"/>
  <c r="N18" s="1"/>
  <c r="G19"/>
  <c r="N19" s="1"/>
  <c r="G20"/>
  <c r="N20" s="1"/>
  <c r="G21"/>
  <c r="N21" s="1"/>
  <c r="G9"/>
  <c r="N9" s="1"/>
  <c r="F10"/>
  <c r="F11"/>
  <c r="F12"/>
  <c r="F13"/>
  <c r="F14"/>
  <c r="F15"/>
  <c r="F16"/>
  <c r="F17"/>
  <c r="F18"/>
  <c r="F19"/>
  <c r="F20"/>
  <c r="F21"/>
  <c r="F9"/>
  <c r="D21"/>
  <c r="D20"/>
  <c r="D19"/>
  <c r="D18"/>
  <c r="D17"/>
  <c r="D16"/>
  <c r="D15"/>
  <c r="D14"/>
  <c r="D13"/>
  <c r="D12"/>
  <c r="D11"/>
  <c r="D10"/>
  <c r="D9"/>
  <c r="I73" i="4" l="1"/>
  <c r="I63"/>
  <c r="H10" i="2" l="1"/>
  <c r="H11"/>
  <c r="H12"/>
  <c r="H13"/>
  <c r="H14"/>
  <c r="H15"/>
  <c r="H16"/>
  <c r="H17"/>
  <c r="H18"/>
  <c r="H19"/>
  <c r="H20"/>
  <c r="H21"/>
  <c r="E10"/>
  <c r="E11"/>
  <c r="L11" s="1"/>
  <c r="E12"/>
  <c r="L12" s="1"/>
  <c r="E13"/>
  <c r="L13" s="1"/>
  <c r="E14"/>
  <c r="L14" s="1"/>
  <c r="E15"/>
  <c r="L15" s="1"/>
  <c r="E16"/>
  <c r="L16" s="1"/>
  <c r="E17"/>
  <c r="L17" s="1"/>
  <c r="E18"/>
  <c r="L18" s="1"/>
  <c r="E19"/>
  <c r="L19" s="1"/>
  <c r="E20"/>
  <c r="L20" s="1"/>
  <c r="E21"/>
  <c r="L21" s="1"/>
  <c r="E7" i="9" l="1"/>
  <c r="H8" i="1" s="1"/>
  <c r="J3" i="11"/>
  <c r="K3"/>
  <c r="L3"/>
  <c r="M3"/>
  <c r="J4"/>
  <c r="K4"/>
  <c r="L4"/>
  <c r="M4"/>
  <c r="J5"/>
  <c r="K5"/>
  <c r="L5"/>
  <c r="M5"/>
  <c r="J6"/>
  <c r="K6"/>
  <c r="L6"/>
  <c r="M6"/>
  <c r="J7"/>
  <c r="K7"/>
  <c r="L7"/>
  <c r="M7"/>
  <c r="J8"/>
  <c r="K8"/>
  <c r="L8"/>
  <c r="M8"/>
  <c r="J9"/>
  <c r="K9"/>
  <c r="L9"/>
  <c r="M9"/>
  <c r="J10"/>
  <c r="K10"/>
  <c r="L10"/>
  <c r="M10"/>
  <c r="J11"/>
  <c r="K11"/>
  <c r="L11"/>
  <c r="M11"/>
  <c r="J12"/>
  <c r="K12"/>
  <c r="L12"/>
  <c r="M12"/>
  <c r="J13"/>
  <c r="K13"/>
  <c r="L13"/>
  <c r="M13"/>
  <c r="J14"/>
  <c r="K14"/>
  <c r="L14"/>
  <c r="M14"/>
  <c r="J15"/>
  <c r="K15"/>
  <c r="L15"/>
  <c r="M15"/>
  <c r="J16"/>
  <c r="K16"/>
  <c r="L16"/>
  <c r="M16"/>
  <c r="J17"/>
  <c r="K17"/>
  <c r="L17"/>
  <c r="M17"/>
  <c r="J18"/>
  <c r="K18"/>
  <c r="L18"/>
  <c r="M18"/>
  <c r="J19"/>
  <c r="K19"/>
  <c r="L19"/>
  <c r="M19"/>
  <c r="J20"/>
  <c r="K20"/>
  <c r="L20"/>
  <c r="M20"/>
  <c r="J21"/>
  <c r="K21"/>
  <c r="L21"/>
  <c r="M21"/>
  <c r="J22"/>
  <c r="K22"/>
  <c r="L22"/>
  <c r="M22"/>
  <c r="J23"/>
  <c r="K23"/>
  <c r="L23"/>
  <c r="M23"/>
  <c r="J24"/>
  <c r="K24"/>
  <c r="L24"/>
  <c r="M24"/>
  <c r="J25"/>
  <c r="K25"/>
  <c r="L25"/>
  <c r="M25"/>
  <c r="J26"/>
  <c r="K26"/>
  <c r="L26"/>
  <c r="M26"/>
  <c r="J27"/>
  <c r="K27"/>
  <c r="L27"/>
  <c r="M27"/>
  <c r="J28"/>
  <c r="K28"/>
  <c r="L28"/>
  <c r="M28"/>
  <c r="J29"/>
  <c r="K29"/>
  <c r="L29"/>
  <c r="M29"/>
  <c r="J30"/>
  <c r="K30"/>
  <c r="L30"/>
  <c r="M30"/>
  <c r="J31"/>
  <c r="K31"/>
  <c r="L31"/>
  <c r="M31"/>
  <c r="J32"/>
  <c r="K32"/>
  <c r="L32"/>
  <c r="M32"/>
  <c r="J33"/>
  <c r="K33"/>
  <c r="L33"/>
  <c r="M33"/>
  <c r="J34"/>
  <c r="K34"/>
  <c r="L34"/>
  <c r="M34"/>
  <c r="J35"/>
  <c r="K35"/>
  <c r="L35"/>
  <c r="M35"/>
  <c r="J36"/>
  <c r="K36"/>
  <c r="L36"/>
  <c r="M36"/>
  <c r="J37"/>
  <c r="K37"/>
  <c r="L37"/>
  <c r="M37"/>
  <c r="J38"/>
  <c r="K38"/>
  <c r="L38"/>
  <c r="M38"/>
  <c r="J39"/>
  <c r="K39"/>
  <c r="L39"/>
  <c r="M39"/>
  <c r="J40"/>
  <c r="K40"/>
  <c r="L40"/>
  <c r="M40"/>
  <c r="J41"/>
  <c r="K41"/>
  <c r="L41"/>
  <c r="M41"/>
  <c r="J42"/>
  <c r="K42"/>
  <c r="L42"/>
  <c r="M42"/>
  <c r="J43"/>
  <c r="K43"/>
  <c r="L43"/>
  <c r="M43"/>
  <c r="J44"/>
  <c r="K44"/>
  <c r="L44"/>
  <c r="M44"/>
  <c r="J45"/>
  <c r="K45"/>
  <c r="L45"/>
  <c r="M45"/>
  <c r="J46"/>
  <c r="K46"/>
  <c r="L46"/>
  <c r="M46"/>
  <c r="J47"/>
  <c r="K47"/>
  <c r="L47"/>
  <c r="M47"/>
  <c r="J48"/>
  <c r="K48"/>
  <c r="L48"/>
  <c r="M48"/>
  <c r="J49"/>
  <c r="K49"/>
  <c r="L49"/>
  <c r="M49"/>
  <c r="J50"/>
  <c r="K50"/>
  <c r="L50"/>
  <c r="M50"/>
  <c r="J51"/>
  <c r="K51"/>
  <c r="L51"/>
  <c r="M51"/>
  <c r="J52"/>
  <c r="K52"/>
  <c r="L52"/>
  <c r="M52"/>
  <c r="J53"/>
  <c r="K53"/>
  <c r="L53"/>
  <c r="M53"/>
  <c r="J54"/>
  <c r="K54"/>
  <c r="L54"/>
  <c r="M54"/>
  <c r="J55"/>
  <c r="K55"/>
  <c r="L55"/>
  <c r="M55"/>
  <c r="J56"/>
  <c r="K56"/>
  <c r="L56"/>
  <c r="M56"/>
  <c r="J57"/>
  <c r="K57"/>
  <c r="L57"/>
  <c r="M57"/>
  <c r="J58"/>
  <c r="K58"/>
  <c r="L58"/>
  <c r="M58"/>
  <c r="J59"/>
  <c r="K59"/>
  <c r="L59"/>
  <c r="M59"/>
  <c r="J60"/>
  <c r="K60"/>
  <c r="L60"/>
  <c r="M60"/>
  <c r="J61"/>
  <c r="K61"/>
  <c r="L61"/>
  <c r="M61"/>
  <c r="J62"/>
  <c r="K62"/>
  <c r="L62"/>
  <c r="M62"/>
  <c r="J63"/>
  <c r="K63"/>
  <c r="L63"/>
  <c r="M63"/>
  <c r="J64"/>
  <c r="K64"/>
  <c r="L64"/>
  <c r="M64"/>
  <c r="J65"/>
  <c r="K65"/>
  <c r="L65"/>
  <c r="M65"/>
  <c r="J66"/>
  <c r="K66"/>
  <c r="L66"/>
  <c r="M66"/>
  <c r="J67"/>
  <c r="K67"/>
  <c r="L67"/>
  <c r="M67"/>
  <c r="J68"/>
  <c r="K68"/>
  <c r="L68"/>
  <c r="M68"/>
  <c r="J69"/>
  <c r="K69"/>
  <c r="L69"/>
  <c r="M69"/>
  <c r="J70"/>
  <c r="K70"/>
  <c r="L70"/>
  <c r="M70"/>
  <c r="J71"/>
  <c r="K71"/>
  <c r="L71"/>
  <c r="M71"/>
  <c r="J72"/>
  <c r="K72"/>
  <c r="L72"/>
  <c r="M72"/>
  <c r="J73"/>
  <c r="K73"/>
  <c r="L73"/>
  <c r="M73"/>
  <c r="J74"/>
  <c r="K74"/>
  <c r="L74"/>
  <c r="M74"/>
  <c r="J75"/>
  <c r="K75"/>
  <c r="L75"/>
  <c r="M75"/>
  <c r="J76"/>
  <c r="K76"/>
  <c r="L76"/>
  <c r="M76"/>
  <c r="J77"/>
  <c r="K77"/>
  <c r="L77"/>
  <c r="M77"/>
  <c r="J78"/>
  <c r="K78"/>
  <c r="L78"/>
  <c r="M78"/>
  <c r="J79"/>
  <c r="K79"/>
  <c r="L79"/>
  <c r="M79"/>
  <c r="J80"/>
  <c r="K80"/>
  <c r="L80"/>
  <c r="M80"/>
  <c r="J81"/>
  <c r="K81"/>
  <c r="L81"/>
  <c r="M81"/>
  <c r="J82"/>
  <c r="K82"/>
  <c r="L82"/>
  <c r="M82"/>
  <c r="J83"/>
  <c r="K83"/>
  <c r="L83"/>
  <c r="M83"/>
  <c r="J84"/>
  <c r="K84"/>
  <c r="L84"/>
  <c r="M84"/>
  <c r="J85"/>
  <c r="K85"/>
  <c r="L85"/>
  <c r="M85"/>
  <c r="J86"/>
  <c r="K86"/>
  <c r="L86"/>
  <c r="M86"/>
  <c r="J87"/>
  <c r="K87"/>
  <c r="L87"/>
  <c r="M87"/>
  <c r="J88"/>
  <c r="K88"/>
  <c r="L88"/>
  <c r="M88"/>
  <c r="J89"/>
  <c r="K89"/>
  <c r="L89"/>
  <c r="M89"/>
  <c r="J90"/>
  <c r="K90"/>
  <c r="L90"/>
  <c r="M90"/>
  <c r="J91"/>
  <c r="K91"/>
  <c r="L91"/>
  <c r="M91"/>
  <c r="J92"/>
  <c r="K92"/>
  <c r="L92"/>
  <c r="M92"/>
  <c r="J93"/>
  <c r="K93"/>
  <c r="L93"/>
  <c r="M93"/>
  <c r="J94"/>
  <c r="K94"/>
  <c r="L94"/>
  <c r="M94"/>
  <c r="J95"/>
  <c r="K95"/>
  <c r="L95"/>
  <c r="M95"/>
  <c r="J96"/>
  <c r="K96"/>
  <c r="L96"/>
  <c r="M96"/>
  <c r="J97"/>
  <c r="K97"/>
  <c r="L97"/>
  <c r="M97"/>
  <c r="J98"/>
  <c r="L98"/>
  <c r="M98"/>
  <c r="M2"/>
  <c r="L2"/>
  <c r="K2"/>
  <c r="E19" i="9" l="1"/>
  <c r="E18"/>
  <c r="E17"/>
  <c r="E16"/>
  <c r="I2" i="11"/>
  <c r="G3"/>
  <c r="H3"/>
  <c r="I3"/>
  <c r="G4"/>
  <c r="H4"/>
  <c r="I4"/>
  <c r="G5"/>
  <c r="H5"/>
  <c r="I5"/>
  <c r="G6"/>
  <c r="H6"/>
  <c r="I6"/>
  <c r="G7"/>
  <c r="H7"/>
  <c r="I7"/>
  <c r="G8"/>
  <c r="H8"/>
  <c r="I8"/>
  <c r="G9"/>
  <c r="H9"/>
  <c r="I9"/>
  <c r="G10"/>
  <c r="H10"/>
  <c r="I10"/>
  <c r="G11"/>
  <c r="H11"/>
  <c r="I11"/>
  <c r="G12"/>
  <c r="H12"/>
  <c r="I12"/>
  <c r="G13"/>
  <c r="H13"/>
  <c r="I13"/>
  <c r="G14"/>
  <c r="H14"/>
  <c r="I14"/>
  <c r="G15"/>
  <c r="H15"/>
  <c r="I15"/>
  <c r="G16"/>
  <c r="H16"/>
  <c r="I16"/>
  <c r="G17"/>
  <c r="H17"/>
  <c r="I17"/>
  <c r="G18"/>
  <c r="H18"/>
  <c r="I18"/>
  <c r="G19"/>
  <c r="H19"/>
  <c r="I19"/>
  <c r="G20"/>
  <c r="H20"/>
  <c r="I20"/>
  <c r="G21"/>
  <c r="H21"/>
  <c r="I21"/>
  <c r="G22"/>
  <c r="H22"/>
  <c r="I22"/>
  <c r="G23"/>
  <c r="H23"/>
  <c r="I23"/>
  <c r="G24"/>
  <c r="H24"/>
  <c r="I24"/>
  <c r="G25"/>
  <c r="H25"/>
  <c r="I25"/>
  <c r="G28"/>
  <c r="H28"/>
  <c r="I28"/>
  <c r="G29"/>
  <c r="H29"/>
  <c r="I29"/>
  <c r="G30"/>
  <c r="H30"/>
  <c r="I30"/>
  <c r="G31"/>
  <c r="H31"/>
  <c r="I31"/>
  <c r="G32"/>
  <c r="H32"/>
  <c r="I32"/>
  <c r="G33"/>
  <c r="H33"/>
  <c r="I33"/>
  <c r="G34"/>
  <c r="H34"/>
  <c r="I34"/>
  <c r="G35"/>
  <c r="H35"/>
  <c r="I35"/>
  <c r="G36"/>
  <c r="H36"/>
  <c r="I36"/>
  <c r="G37"/>
  <c r="H37"/>
  <c r="I37"/>
  <c r="G38"/>
  <c r="H38"/>
  <c r="I38"/>
  <c r="G39"/>
  <c r="H39"/>
  <c r="I39"/>
  <c r="G40"/>
  <c r="H40"/>
  <c r="I40"/>
  <c r="G41"/>
  <c r="H41"/>
  <c r="I41"/>
  <c r="G42"/>
  <c r="H42"/>
  <c r="I42"/>
  <c r="G43"/>
  <c r="H43"/>
  <c r="I43"/>
  <c r="G44"/>
  <c r="H44"/>
  <c r="I44"/>
  <c r="G45"/>
  <c r="H45"/>
  <c r="I45"/>
  <c r="G46"/>
  <c r="H46"/>
  <c r="I46"/>
  <c r="G47"/>
  <c r="H47"/>
  <c r="I47"/>
  <c r="G48"/>
  <c r="H48"/>
  <c r="I48"/>
  <c r="G49"/>
  <c r="H49"/>
  <c r="I49"/>
  <c r="G50"/>
  <c r="H50"/>
  <c r="I50"/>
  <c r="G51"/>
  <c r="H51"/>
  <c r="I51"/>
  <c r="G52"/>
  <c r="H52"/>
  <c r="I52"/>
  <c r="G53"/>
  <c r="H53"/>
  <c r="I53"/>
  <c r="G54"/>
  <c r="H54"/>
  <c r="I54"/>
  <c r="G56"/>
  <c r="H56"/>
  <c r="I56"/>
  <c r="G57"/>
  <c r="H57"/>
  <c r="I57"/>
  <c r="G58"/>
  <c r="H58"/>
  <c r="I58"/>
  <c r="G59"/>
  <c r="H59"/>
  <c r="I59"/>
  <c r="G60"/>
  <c r="H60"/>
  <c r="I60"/>
  <c r="G61"/>
  <c r="H61"/>
  <c r="I61"/>
  <c r="G62"/>
  <c r="H62"/>
  <c r="I62"/>
  <c r="G63"/>
  <c r="H63"/>
  <c r="I63"/>
  <c r="G64"/>
  <c r="H64"/>
  <c r="I64"/>
  <c r="G65"/>
  <c r="H65"/>
  <c r="I65"/>
  <c r="G66"/>
  <c r="H66"/>
  <c r="I66"/>
  <c r="G67"/>
  <c r="H67"/>
  <c r="I67"/>
  <c r="G68"/>
  <c r="H68"/>
  <c r="I68"/>
  <c r="G69"/>
  <c r="H69"/>
  <c r="I69"/>
  <c r="G70"/>
  <c r="H70"/>
  <c r="I70"/>
  <c r="G71"/>
  <c r="H71"/>
  <c r="I71"/>
  <c r="G72"/>
  <c r="H72"/>
  <c r="I72"/>
  <c r="G73"/>
  <c r="H73"/>
  <c r="I73"/>
  <c r="G74"/>
  <c r="H74"/>
  <c r="I74"/>
  <c r="G75"/>
  <c r="H75"/>
  <c r="I75"/>
  <c r="G76"/>
  <c r="H76"/>
  <c r="I76"/>
  <c r="G77"/>
  <c r="H77"/>
  <c r="I77"/>
  <c r="G78"/>
  <c r="H78"/>
  <c r="I78"/>
  <c r="G79"/>
  <c r="H79"/>
  <c r="I79"/>
  <c r="G80"/>
  <c r="H80"/>
  <c r="I80"/>
  <c r="G81"/>
  <c r="H81"/>
  <c r="I81"/>
  <c r="G82"/>
  <c r="H82"/>
  <c r="I82"/>
  <c r="G83"/>
  <c r="H83"/>
  <c r="I83"/>
  <c r="G84"/>
  <c r="H84"/>
  <c r="I84"/>
  <c r="G85"/>
  <c r="H85"/>
  <c r="I85"/>
  <c r="G86"/>
  <c r="H86"/>
  <c r="I86"/>
  <c r="G87"/>
  <c r="H87"/>
  <c r="I87"/>
  <c r="G88"/>
  <c r="H88"/>
  <c r="I88"/>
  <c r="G89"/>
  <c r="H89"/>
  <c r="I89"/>
  <c r="G90"/>
  <c r="H90"/>
  <c r="I90"/>
  <c r="G91"/>
  <c r="H91"/>
  <c r="I91"/>
  <c r="H92"/>
  <c r="I92"/>
  <c r="G93"/>
  <c r="H93"/>
  <c r="I93"/>
  <c r="G94"/>
  <c r="H94"/>
  <c r="I94"/>
  <c r="G95"/>
  <c r="H95"/>
  <c r="I95"/>
  <c r="G96"/>
  <c r="H96"/>
  <c r="I96"/>
  <c r="G97"/>
  <c r="H97"/>
  <c r="I97"/>
  <c r="G98"/>
  <c r="H98"/>
  <c r="I98"/>
  <c r="H2"/>
  <c r="E11" i="9" l="1"/>
  <c r="E13"/>
  <c r="E12"/>
  <c r="C101" i="1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69"/>
  <c r="C68"/>
  <c r="C67"/>
  <c r="C66"/>
  <c r="C65"/>
  <c r="C64"/>
  <c r="C63"/>
  <c r="C62"/>
  <c r="C61"/>
  <c r="C60"/>
  <c r="C59"/>
  <c r="C58"/>
  <c r="C57"/>
  <c r="C56"/>
  <c r="C55"/>
  <c r="C54"/>
  <c r="C53"/>
  <c r="C51"/>
  <c r="C50"/>
  <c r="C49"/>
  <c r="C48"/>
  <c r="C47"/>
  <c r="C46"/>
  <c r="C45"/>
  <c r="C44"/>
  <c r="C43"/>
  <c r="C42"/>
  <c r="C41"/>
  <c r="C40"/>
  <c r="C39"/>
  <c r="C38"/>
  <c r="C37"/>
  <c r="C36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  <c r="E6" i="9" l="1"/>
  <c r="H7" i="1" s="1"/>
  <c r="G16" i="4" s="1"/>
  <c r="H9" i="1"/>
  <c r="G18" i="4" s="1"/>
  <c r="AF19" i="2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9"/>
  <c r="B9"/>
  <c r="L10"/>
  <c r="O10"/>
  <c r="AF10"/>
  <c r="J10"/>
  <c r="T10"/>
  <c r="W10"/>
  <c r="Y10"/>
  <c r="Z10"/>
  <c r="AC10"/>
  <c r="AD10"/>
  <c r="AK10"/>
  <c r="AN10" s="1"/>
  <c r="O11"/>
  <c r="AE11"/>
  <c r="J11"/>
  <c r="T11"/>
  <c r="W11"/>
  <c r="AA11" s="1"/>
  <c r="AG11" s="1"/>
  <c r="Q11" s="1"/>
  <c r="R11" s="1"/>
  <c r="U11" s="1"/>
  <c r="Y11"/>
  <c r="Z11"/>
  <c r="AC11"/>
  <c r="AD11"/>
  <c r="AK11"/>
  <c r="AN11" s="1"/>
  <c r="O12"/>
  <c r="J12"/>
  <c r="T12"/>
  <c r="W12"/>
  <c r="Y12"/>
  <c r="Z12"/>
  <c r="AC12"/>
  <c r="AD12"/>
  <c r="AK12"/>
  <c r="AN12" s="1"/>
  <c r="AE13"/>
  <c r="J13"/>
  <c r="O13"/>
  <c r="T13"/>
  <c r="W13"/>
  <c r="Y13"/>
  <c r="Z13"/>
  <c r="AC13"/>
  <c r="AD13"/>
  <c r="AK13"/>
  <c r="AN13" s="1"/>
  <c r="C14"/>
  <c r="O14"/>
  <c r="AF14"/>
  <c r="J14"/>
  <c r="T14"/>
  <c r="W14"/>
  <c r="Y14"/>
  <c r="Z14"/>
  <c r="AC14"/>
  <c r="AD14"/>
  <c r="AK14"/>
  <c r="AN14" s="1"/>
  <c r="O15"/>
  <c r="AE15"/>
  <c r="J15"/>
  <c r="T15"/>
  <c r="W15"/>
  <c r="AA15" s="1"/>
  <c r="Y15"/>
  <c r="Z15"/>
  <c r="AC15"/>
  <c r="AD15"/>
  <c r="AK15"/>
  <c r="AN15" s="1"/>
  <c r="O16"/>
  <c r="AL16"/>
  <c r="J16"/>
  <c r="T16"/>
  <c r="W16"/>
  <c r="AA16" s="1"/>
  <c r="Y16"/>
  <c r="Z16"/>
  <c r="AC16"/>
  <c r="AD16"/>
  <c r="AK16"/>
  <c r="AM16" s="1"/>
  <c r="O17"/>
  <c r="J17"/>
  <c r="T17"/>
  <c r="W17"/>
  <c r="AA17" s="1"/>
  <c r="Y17"/>
  <c r="Z17"/>
  <c r="AC17"/>
  <c r="AD17"/>
  <c r="AE17"/>
  <c r="AK17"/>
  <c r="AN17" s="1"/>
  <c r="O18"/>
  <c r="AL18"/>
  <c r="T18"/>
  <c r="W18"/>
  <c r="AA18" s="1"/>
  <c r="Y18"/>
  <c r="Z18"/>
  <c r="AC18"/>
  <c r="AD18"/>
  <c r="AE18"/>
  <c r="AK18"/>
  <c r="AN18" s="1"/>
  <c r="O19"/>
  <c r="AE19"/>
  <c r="T19"/>
  <c r="W19"/>
  <c r="Y19"/>
  <c r="Z19"/>
  <c r="AC19"/>
  <c r="AD19"/>
  <c r="AK19"/>
  <c r="AN19" s="1"/>
  <c r="O20"/>
  <c r="AL20"/>
  <c r="T20"/>
  <c r="W20"/>
  <c r="Y20"/>
  <c r="Z20"/>
  <c r="AC20"/>
  <c r="AD20"/>
  <c r="AK20"/>
  <c r="AN20" s="1"/>
  <c r="O21"/>
  <c r="AF21"/>
  <c r="T21"/>
  <c r="W21"/>
  <c r="AA21" s="1"/>
  <c r="Y21"/>
  <c r="Z21"/>
  <c r="AC21"/>
  <c r="AD21"/>
  <c r="AK21"/>
  <c r="AN21" s="1"/>
  <c r="E18" i="1"/>
  <c r="C15" i="2" s="1"/>
  <c r="E19" i="1"/>
  <c r="C16" i="2" s="1"/>
  <c r="E20" i="1"/>
  <c r="C17" i="2" s="1"/>
  <c r="E21" i="1"/>
  <c r="C12" i="2"/>
  <c r="E16" i="1"/>
  <c r="C13" i="2" s="1"/>
  <c r="E22" i="1"/>
  <c r="E23"/>
  <c r="T30" i="2"/>
  <c r="F18" i="10"/>
  <c r="G30" i="4"/>
  <c r="G29"/>
  <c r="Z9" i="2"/>
  <c r="X9"/>
  <c r="AB9" s="1"/>
  <c r="H9"/>
  <c r="O9" s="1"/>
  <c r="W9"/>
  <c r="E9"/>
  <c r="L9" s="1"/>
  <c r="Y9"/>
  <c r="C11"/>
  <c r="E13" i="1"/>
  <c r="C10" i="2" s="1"/>
  <c r="C9"/>
  <c r="G21" i="4"/>
  <c r="H93" s="1"/>
  <c r="A11"/>
  <c r="I11"/>
  <c r="G26"/>
  <c r="H111" s="1"/>
  <c r="G27"/>
  <c r="H112" s="1"/>
  <c r="G28"/>
  <c r="H5" i="1"/>
  <c r="D3" i="3" s="1"/>
  <c r="H6" i="1"/>
  <c r="D4" i="3" s="1"/>
  <c r="G17" i="4"/>
  <c r="C5" i="1"/>
  <c r="A29" s="1"/>
  <c r="M32" i="2" s="1"/>
  <c r="C6" i="1"/>
  <c r="A30" s="1"/>
  <c r="M33" i="2" s="1"/>
  <c r="C7" i="1"/>
  <c r="G22" i="4" s="1"/>
  <c r="C8" i="1"/>
  <c r="G23" i="4" s="1"/>
  <c r="C9" i="1"/>
  <c r="G24" i="4" s="1"/>
  <c r="B9" i="3"/>
  <c r="F19" i="10"/>
  <c r="F21"/>
  <c r="F22"/>
  <c r="I16" i="3"/>
  <c r="I38" i="4" s="1"/>
  <c r="I15" i="3"/>
  <c r="I37" i="4" s="1"/>
  <c r="I14" i="3"/>
  <c r="I36" i="4" s="1"/>
  <c r="I13" i="3"/>
  <c r="I35" i="4" s="1"/>
  <c r="I12" i="3"/>
  <c r="I34" i="4" s="1"/>
  <c r="T9" i="2"/>
  <c r="AC9"/>
  <c r="AK9"/>
  <c r="AN9" s="1"/>
  <c r="AD9"/>
  <c r="X10"/>
  <c r="AB10" s="1"/>
  <c r="X14"/>
  <c r="AB14" s="1"/>
  <c r="AF18"/>
  <c r="X18"/>
  <c r="AB18" s="1"/>
  <c r="AL15"/>
  <c r="AL14"/>
  <c r="AF11"/>
  <c r="AF16"/>
  <c r="AE16"/>
  <c r="X16"/>
  <c r="AB16" s="1"/>
  <c r="X15"/>
  <c r="AB15"/>
  <c r="X11"/>
  <c r="AB11" s="1"/>
  <c r="AF15"/>
  <c r="AE9"/>
  <c r="AL9"/>
  <c r="AF9"/>
  <c r="AL11"/>
  <c r="AE10"/>
  <c r="AL13"/>
  <c r="AF13"/>
  <c r="AE14"/>
  <c r="X13"/>
  <c r="AB13" s="1"/>
  <c r="AL10"/>
  <c r="AF20"/>
  <c r="AE20"/>
  <c r="X20"/>
  <c r="AB20" s="1"/>
  <c r="AE21"/>
  <c r="X21"/>
  <c r="AB21" s="1"/>
  <c r="X12"/>
  <c r="AB12" s="1"/>
  <c r="AL12"/>
  <c r="AE12"/>
  <c r="AF12"/>
  <c r="AL21"/>
  <c r="X17"/>
  <c r="AB17" s="1"/>
  <c r="AF17"/>
  <c r="AL17"/>
  <c r="AM17" s="1"/>
  <c r="X19"/>
  <c r="AB19" s="1"/>
  <c r="AL19"/>
  <c r="AM11"/>
  <c r="AA10"/>
  <c r="AA20"/>
  <c r="AG15"/>
  <c r="Q15" s="1"/>
  <c r="R15" s="1"/>
  <c r="U15" s="1"/>
  <c r="AA9" l="1"/>
  <c r="F20" i="10"/>
  <c r="AM12" i="2"/>
  <c r="AM19"/>
  <c r="AO19" s="1"/>
  <c r="AM21"/>
  <c r="AO21" s="1"/>
  <c r="AG20"/>
  <c r="Q20" s="1"/>
  <c r="R20" s="1"/>
  <c r="U20" s="1"/>
  <c r="AG21"/>
  <c r="Q21" s="1"/>
  <c r="R21" s="1"/>
  <c r="U21" s="1"/>
  <c r="AG16"/>
  <c r="Q16" s="1"/>
  <c r="R16" s="1"/>
  <c r="U16" s="1"/>
  <c r="AG9"/>
  <c r="Q9" s="1"/>
  <c r="R9" s="1"/>
  <c r="U9" s="1"/>
  <c r="AA13"/>
  <c r="AG10"/>
  <c r="Q10" s="1"/>
  <c r="R10" s="1"/>
  <c r="U10" s="1"/>
  <c r="AA19"/>
  <c r="AG19" s="1"/>
  <c r="Q19" s="1"/>
  <c r="R19" s="1"/>
  <c r="U19" s="1"/>
  <c r="AA14"/>
  <c r="AG14" s="1"/>
  <c r="Q14" s="1"/>
  <c r="R14" s="1"/>
  <c r="U14" s="1"/>
  <c r="AG13"/>
  <c r="Q13" s="1"/>
  <c r="R13" s="1"/>
  <c r="U13" s="1"/>
  <c r="AG18"/>
  <c r="Q18" s="1"/>
  <c r="R18" s="1"/>
  <c r="U18" s="1"/>
  <c r="AG17"/>
  <c r="Q17" s="1"/>
  <c r="R17" s="1"/>
  <c r="U17" s="1"/>
  <c r="AA12"/>
  <c r="AG12" s="1"/>
  <c r="Q12" s="1"/>
  <c r="R12" s="1"/>
  <c r="U12" s="1"/>
  <c r="AN16"/>
  <c r="AO16" s="1"/>
  <c r="AM9"/>
  <c r="AO9" s="1"/>
  <c r="AM15"/>
  <c r="AO15" s="1"/>
  <c r="AM18"/>
  <c r="AO18" s="1"/>
  <c r="AO17"/>
  <c r="AM10"/>
  <c r="AO10" s="1"/>
  <c r="AM13"/>
  <c r="AO13" s="1"/>
  <c r="AM20"/>
  <c r="AO20" s="1"/>
  <c r="AM14"/>
  <c r="AO14" s="1"/>
  <c r="AO12"/>
  <c r="T25"/>
  <c r="AO11"/>
  <c r="I19" i="3"/>
  <c r="I41" i="4" s="1"/>
  <c r="G29" i="1"/>
  <c r="G14" i="4"/>
  <c r="B102" s="1"/>
  <c r="J12" i="3"/>
  <c r="J17"/>
  <c r="G20" i="4"/>
  <c r="H92" s="1"/>
  <c r="G15"/>
  <c r="B103" s="1"/>
  <c r="J16" i="3"/>
  <c r="G30" i="1"/>
  <c r="R25" i="2" l="1"/>
  <c r="E10" i="3" s="1"/>
  <c r="H32" i="4" l="1"/>
  <c r="J32" s="1"/>
  <c r="J43" s="1"/>
  <c r="J44" s="1"/>
  <c r="R26" i="2"/>
</calcChain>
</file>

<file path=xl/sharedStrings.xml><?xml version="1.0" encoding="utf-8"?>
<sst xmlns="http://schemas.openxmlformats.org/spreadsheetml/2006/main" count="1559" uniqueCount="686">
  <si>
    <t>FORMULIR SASARAN KERJA</t>
  </si>
  <si>
    <t>NO</t>
  </si>
  <si>
    <t>I. PEJABAT PENILAI</t>
  </si>
  <si>
    <t>II. PEGAWAI NEGERI SIPIL YANG DINILAI</t>
  </si>
  <si>
    <t>Nama</t>
  </si>
  <si>
    <t>NIP</t>
  </si>
  <si>
    <t>Jabatan</t>
  </si>
  <si>
    <t>Unit Kerja</t>
  </si>
  <si>
    <t>Pangkat/Gol.Ruang</t>
  </si>
  <si>
    <t>TARGET</t>
  </si>
  <si>
    <t>KUAL/MUTU</t>
  </si>
  <si>
    <t>WAKTU</t>
  </si>
  <si>
    <t>BIAYA</t>
  </si>
  <si>
    <t>Pegawai Negeri Sipil Yang Dinilai</t>
  </si>
  <si>
    <t>REALISASI</t>
  </si>
  <si>
    <t>PENGHITUNGAN</t>
  </si>
  <si>
    <t>Waktu</t>
  </si>
  <si>
    <t>Biaya</t>
  </si>
  <si>
    <t>Nilai Capaian SKP</t>
  </si>
  <si>
    <t>PENILAIAN CAPAIAN SASARAN KERJA</t>
  </si>
  <si>
    <t>NILAI CAPAIAN SKP</t>
  </si>
  <si>
    <t>AK</t>
  </si>
  <si>
    <t>Catatan :</t>
  </si>
  <si>
    <t>* AK Bagi PNS yang memangku jabatan fungsional tertentu</t>
  </si>
  <si>
    <t>KUANT/OUTPUT</t>
  </si>
  <si>
    <t>Kuant/ Output</t>
  </si>
  <si>
    <t>Pejabat Penilai,</t>
  </si>
  <si>
    <t>III. KEGIATAN TUGAS JABATAN</t>
  </si>
  <si>
    <t>kuantitas</t>
  </si>
  <si>
    <t>kualitas</t>
  </si>
  <si>
    <t>waktu</t>
  </si>
  <si>
    <t>biaya</t>
  </si>
  <si>
    <t>(76-((((1.76*G8-N8)/G8)*100)-100))</t>
  </si>
  <si>
    <t>persen waktu</t>
  </si>
  <si>
    <t>persen biaya</t>
  </si>
  <si>
    <t>(1.76*G8-N8)/G8)*100)</t>
  </si>
  <si>
    <t>RW&lt;24</t>
  </si>
  <si>
    <t>RW&gt;24</t>
  </si>
  <si>
    <t>RB&lt;24</t>
  </si>
  <si>
    <t>RB&gt;24</t>
  </si>
  <si>
    <t>II. TUGAS TAMBAHAN DAN KREATIVITAS :</t>
  </si>
  <si>
    <t>BUKU CATATAN PENILAIAN PERILAKU PNS</t>
  </si>
  <si>
    <t>No</t>
  </si>
  <si>
    <t>Tanggal</t>
  </si>
  <si>
    <t>Uraian</t>
  </si>
  <si>
    <t>sedangkan penilaian perilaku kerjanya adalah</t>
  </si>
  <si>
    <t>sebagai berikut :</t>
  </si>
  <si>
    <t>Orientasi Pelayanan</t>
  </si>
  <si>
    <t>Integritas</t>
  </si>
  <si>
    <t>Komitmen</t>
  </si>
  <si>
    <t>Disiplin</t>
  </si>
  <si>
    <t>Kerjasama</t>
  </si>
  <si>
    <t>=</t>
  </si>
  <si>
    <t>Jumlah</t>
  </si>
  <si>
    <t>Nilai Rata-rata</t>
  </si>
  <si>
    <t>Nama/NIP dan Paraf                       Pejabat Penilai</t>
  </si>
  <si>
    <t>PENILAIAN PRESTASI KERJA</t>
  </si>
  <si>
    <t>PEGAWAI NEGERI SIPIL</t>
  </si>
  <si>
    <t>JANGKA WAKTU PENILAIAN</t>
  </si>
  <si>
    <t>YANG DINILAI</t>
  </si>
  <si>
    <t>N A M A</t>
  </si>
  <si>
    <t>a.</t>
  </si>
  <si>
    <t>Pangkat, golongan ruang</t>
  </si>
  <si>
    <t>Jabatan/Pekerjaan</t>
  </si>
  <si>
    <t>Unit Organisasi</t>
  </si>
  <si>
    <t>b.</t>
  </si>
  <si>
    <t>c.</t>
  </si>
  <si>
    <t>d.</t>
  </si>
  <si>
    <t>e.</t>
  </si>
  <si>
    <t>PEJABAT PENILAI</t>
  </si>
  <si>
    <t>ATASAN PEJABAT PENILAI</t>
  </si>
  <si>
    <t>:</t>
  </si>
  <si>
    <t>UNSUR YANG DINILAI</t>
  </si>
  <si>
    <t xml:space="preserve">a. </t>
  </si>
  <si>
    <t>1.</t>
  </si>
  <si>
    <t>2.</t>
  </si>
  <si>
    <t>3.</t>
  </si>
  <si>
    <t>5.</t>
  </si>
  <si>
    <t>6.</t>
  </si>
  <si>
    <t>Nilai Perilaku kerja</t>
  </si>
  <si>
    <t>Perilaku Kerja</t>
  </si>
  <si>
    <t>JUMLAH</t>
  </si>
  <si>
    <t>Nilai Prestasi Kerja</t>
  </si>
  <si>
    <t>KEBERATAN DARI PEGAWAI NEGERI SIPIL</t>
  </si>
  <si>
    <t>YANG DINILAI (APABILA ADA)</t>
  </si>
  <si>
    <t>TANGGAPAN PEJABAT PENILAI ATAS KEBERATAN</t>
  </si>
  <si>
    <t>KEPUTUSAN ATASAN PEJABAT PENILAI ATAS</t>
  </si>
  <si>
    <t>KEBERATAN</t>
  </si>
  <si>
    <t>REKOMENDASI</t>
  </si>
  <si>
    <t>PEGAWAI NEGERI SIPIL YANG</t>
  </si>
  <si>
    <t>DINILAI,</t>
  </si>
  <si>
    <t>ATASAN PEJABAT YANG MENILAI</t>
  </si>
  <si>
    <t>Kual/  Mutu</t>
  </si>
  <si>
    <t>11.</t>
  </si>
  <si>
    <t>9.</t>
  </si>
  <si>
    <t>10.</t>
  </si>
  <si>
    <t>8.</t>
  </si>
  <si>
    <t>7.</t>
  </si>
  <si>
    <t>4.</t>
  </si>
  <si>
    <t xml:space="preserve">  X   60%</t>
  </si>
  <si>
    <t xml:space="preserve"> X   40%</t>
  </si>
  <si>
    <t>Sasaran Kerja Pegawai (SKP)</t>
  </si>
  <si>
    <t>DATA SASARAN KERJA PEGAWAI</t>
  </si>
  <si>
    <t>Nama Pegawai</t>
  </si>
  <si>
    <t>Jangka Waktu Penilaian</t>
  </si>
  <si>
    <t xml:space="preserve">Jangka Waktu Penilaian </t>
  </si>
  <si>
    <t>I. KEGIATAN TUGAS JABATAN</t>
  </si>
  <si>
    <t>Elwin Amalia Pratiwi, SH.</t>
  </si>
  <si>
    <t>198006192005012001</t>
  </si>
  <si>
    <t>Penata / III/c</t>
  </si>
  <si>
    <t>Kepala Sub Bagian Keuangan dan Kepegawaian</t>
  </si>
  <si>
    <t>Politeknik Perkapalan Negeri Surabaya</t>
  </si>
  <si>
    <t>Mursiatin, S.Sos.</t>
  </si>
  <si>
    <t>196709261989022001</t>
  </si>
  <si>
    <t>Penata Tingkat I / III/d</t>
  </si>
  <si>
    <t>Kepala Bagian Umum dan Keuangan</t>
  </si>
  <si>
    <t>Mardi Santoso, ST., M.Eng.Sc.</t>
  </si>
  <si>
    <t>197804022003121002</t>
  </si>
  <si>
    <t>Wakil Direktur II</t>
  </si>
  <si>
    <t>GolRuang</t>
  </si>
  <si>
    <t>Achmad Miftachul Arifin, SE.</t>
  </si>
  <si>
    <t>197002091992031003</t>
  </si>
  <si>
    <t>III/c</t>
  </si>
  <si>
    <t>Achmad Miftakul Hudha</t>
  </si>
  <si>
    <t>196907071991031003</t>
  </si>
  <si>
    <t>III/b</t>
  </si>
  <si>
    <t>Agus Purwanto</t>
  </si>
  <si>
    <t>196504271990021001</t>
  </si>
  <si>
    <t>Agus Sumitro</t>
  </si>
  <si>
    <t>197205061992031002</t>
  </si>
  <si>
    <t>Ainur Rofiq</t>
  </si>
  <si>
    <t>196703281990021001</t>
  </si>
  <si>
    <t>II/c</t>
  </si>
  <si>
    <t>Albert Wida Umbara, ST.</t>
  </si>
  <si>
    <t>197906302014041001</t>
  </si>
  <si>
    <t>III/a</t>
  </si>
  <si>
    <t>Teknisi Laboratorium</t>
  </si>
  <si>
    <t>Alfiyatoen, SE.</t>
  </si>
  <si>
    <t>196805031990022001</t>
  </si>
  <si>
    <t>Ali Yusup</t>
  </si>
  <si>
    <t>196409271989031003</t>
  </si>
  <si>
    <t>II/d</t>
  </si>
  <si>
    <t>Andie Wibowo</t>
  </si>
  <si>
    <t>197211191992031001</t>
  </si>
  <si>
    <t>Angga Ade Sasmita, A.Md.</t>
  </si>
  <si>
    <t>198504182009121004</t>
  </si>
  <si>
    <t>Avy Luthfiana, SS.</t>
  </si>
  <si>
    <t>197811052001122001</t>
  </si>
  <si>
    <t>Bagus Heri Setiawan, SST.</t>
  </si>
  <si>
    <t>197311271998021001</t>
  </si>
  <si>
    <t>Bambang Wahyudi</t>
  </si>
  <si>
    <t>196105121989031004</t>
  </si>
  <si>
    <t>Bhaskara Priya Eliyanto, SE.</t>
  </si>
  <si>
    <t>198809092014041001</t>
  </si>
  <si>
    <t>Catur Prasetio</t>
  </si>
  <si>
    <t>197610232000122001</t>
  </si>
  <si>
    <t>Devy Oki Apriliyani, SS.</t>
  </si>
  <si>
    <t>198404042009122005</t>
  </si>
  <si>
    <t>Didik Iswantoro</t>
  </si>
  <si>
    <t>196804221991031003</t>
  </si>
  <si>
    <t>Eko Purwanto</t>
  </si>
  <si>
    <t>196602201991031003</t>
  </si>
  <si>
    <t>Eko Sutrisno</t>
  </si>
  <si>
    <t>196303171995121001</t>
  </si>
  <si>
    <t>Elham Aprilian, A.Md.</t>
  </si>
  <si>
    <t>198304282009121004</t>
  </si>
  <si>
    <t>Erwan Guntarjo</t>
  </si>
  <si>
    <t>196910111999031001</t>
  </si>
  <si>
    <t>Fairus Faqih, S.Sos.</t>
  </si>
  <si>
    <t>198009282005012001</t>
  </si>
  <si>
    <t>Pustakawan Pertama</t>
  </si>
  <si>
    <t>Fitriana Hari Astuti, S.Sos.</t>
  </si>
  <si>
    <t>197510012000032001</t>
  </si>
  <si>
    <t>Fondra Husni Waladi, A.Md.</t>
  </si>
  <si>
    <t>198809232014041002</t>
  </si>
  <si>
    <t>199104102014041001</t>
  </si>
  <si>
    <t>Hadi Suparnoto</t>
  </si>
  <si>
    <t>196902161990021001</t>
  </si>
  <si>
    <t>Harya Adi Mulia, A.Md.</t>
  </si>
  <si>
    <t>198407072009121009</t>
  </si>
  <si>
    <t>196801131998021001</t>
  </si>
  <si>
    <t xml:space="preserve">Ika Susilawati, A.Md. </t>
  </si>
  <si>
    <t>198907252010122004</t>
  </si>
  <si>
    <t>Pustakawan Pelaksana</t>
  </si>
  <si>
    <t>Indah Setyowati, SST.</t>
  </si>
  <si>
    <t>197302181999032001</t>
  </si>
  <si>
    <t>III/d</t>
  </si>
  <si>
    <t>Kepala Sub Bagian Akademik</t>
  </si>
  <si>
    <t>Inggawati Fani Pamela, A.Md.</t>
  </si>
  <si>
    <t>197007152000031001</t>
  </si>
  <si>
    <t>Kasno</t>
  </si>
  <si>
    <t>196708151991031003</t>
  </si>
  <si>
    <t>Khafid Andy Fauzi, A.Md.</t>
  </si>
  <si>
    <t>198805062010121011</t>
  </si>
  <si>
    <t>Khomsatin Nisful Laila, SST.</t>
  </si>
  <si>
    <t>198702172009122003</t>
  </si>
  <si>
    <t>Khori Fatma Maryati, S.Sos.</t>
  </si>
  <si>
    <t>198107232005012002</t>
  </si>
  <si>
    <t>Lilik Handayani, SS.</t>
  </si>
  <si>
    <t>197903152002122001</t>
  </si>
  <si>
    <t>Maslichan</t>
  </si>
  <si>
    <t>197110151990021001</t>
  </si>
  <si>
    <t>II/a</t>
  </si>
  <si>
    <t>Miskan</t>
  </si>
  <si>
    <t xml:space="preserve">Misnan </t>
  </si>
  <si>
    <t>197506122007011001</t>
  </si>
  <si>
    <t>Moch. Alfian Rochmadhani, A.Md.</t>
  </si>
  <si>
    <t>Mochamad Ali</t>
  </si>
  <si>
    <t>196802031989021001</t>
  </si>
  <si>
    <t>Mochamad Fauzan</t>
  </si>
  <si>
    <t>196305251992031001</t>
  </si>
  <si>
    <t>Mochamad Samsul, ST.</t>
  </si>
  <si>
    <t>197304051995011002</t>
  </si>
  <si>
    <t>Monalistiyawati</t>
  </si>
  <si>
    <t>197005162001122001</t>
  </si>
  <si>
    <t>Muchiyi</t>
  </si>
  <si>
    <t>196708131989021001</t>
  </si>
  <si>
    <t>Mufatihah</t>
  </si>
  <si>
    <t>196202101990022001</t>
  </si>
  <si>
    <t>Muhammad As'aduddin, A.Md.</t>
  </si>
  <si>
    <t>198510022014041002</t>
  </si>
  <si>
    <t>Muhammad Ashari</t>
  </si>
  <si>
    <t>198206242005011002</t>
  </si>
  <si>
    <t>Muhammad Fauzi</t>
  </si>
  <si>
    <t>196807071989021001</t>
  </si>
  <si>
    <t>Muhammad Khamim Munir, A.Md.</t>
  </si>
  <si>
    <t>198701192014041001</t>
  </si>
  <si>
    <t>Muharror, A. Md.</t>
  </si>
  <si>
    <t>197603312001121001</t>
  </si>
  <si>
    <t>Mujiat</t>
  </si>
  <si>
    <t>197001181991031002</t>
  </si>
  <si>
    <t>Muriono</t>
  </si>
  <si>
    <t>196605071992031003</t>
  </si>
  <si>
    <t>Mustofa, ST.</t>
  </si>
  <si>
    <t>197112121992031001</t>
  </si>
  <si>
    <t>Kepala Sub Bagian Umum</t>
  </si>
  <si>
    <t>Nanang Machmud</t>
  </si>
  <si>
    <t>197003091991031004</t>
  </si>
  <si>
    <t>Niken Rahmadini, SE.</t>
  </si>
  <si>
    <t>198111052008122001</t>
  </si>
  <si>
    <t>Nur Wahyudi</t>
  </si>
  <si>
    <t>198512312006041001</t>
  </si>
  <si>
    <t>Nurul Hidayati, SS.</t>
  </si>
  <si>
    <t>198510102014042001</t>
  </si>
  <si>
    <t>Paidi</t>
  </si>
  <si>
    <t>196208051990021001</t>
  </si>
  <si>
    <t>Purwo Darminto, SH.</t>
  </si>
  <si>
    <t>197307122000121001</t>
  </si>
  <si>
    <t>IV/a</t>
  </si>
  <si>
    <t>Kepala Bagian Akademik dan PSI</t>
  </si>
  <si>
    <t>R. Murdiono, ST.</t>
  </si>
  <si>
    <t>197009061992031002</t>
  </si>
  <si>
    <t>RA. Wijayani Kartikawati, S.Sos., M.Si.</t>
  </si>
  <si>
    <t>196712231989022001</t>
  </si>
  <si>
    <t>Rahmad Hariyadi</t>
  </si>
  <si>
    <t>196912291991031003</t>
  </si>
  <si>
    <t>Risyanto</t>
  </si>
  <si>
    <t>196312091989031002</t>
  </si>
  <si>
    <t>Romat Salam</t>
  </si>
  <si>
    <t>197009141990021001</t>
  </si>
  <si>
    <t>RR. Dwi Ratna Errawati</t>
  </si>
  <si>
    <t>197108111992032001</t>
  </si>
  <si>
    <t>Rudi Wiyono</t>
  </si>
  <si>
    <t>196702031991031002</t>
  </si>
  <si>
    <t>Saifudin</t>
  </si>
  <si>
    <t>197007131993031002</t>
  </si>
  <si>
    <t xml:space="preserve">Samsul Urifan </t>
  </si>
  <si>
    <t>197405192007011001</t>
  </si>
  <si>
    <t>Santo</t>
  </si>
  <si>
    <t>196405071990021001</t>
  </si>
  <si>
    <t>Sanusi</t>
  </si>
  <si>
    <t>197108092001121002</t>
  </si>
  <si>
    <t>Siswoko</t>
  </si>
  <si>
    <t>196711101989021002</t>
  </si>
  <si>
    <t>Soehartono</t>
  </si>
  <si>
    <t>196412031989021001</t>
  </si>
  <si>
    <t>Soerjanto</t>
  </si>
  <si>
    <t>196505081997021001</t>
  </si>
  <si>
    <t>Sri Boedijono</t>
  </si>
  <si>
    <t>197001071992031002</t>
  </si>
  <si>
    <t>Sriyanto, A.Md.</t>
  </si>
  <si>
    <t>197806262009121003</t>
  </si>
  <si>
    <t xml:space="preserve">Suci Rahayu, A.Md. </t>
  </si>
  <si>
    <t>198008082010122002</t>
  </si>
  <si>
    <t>Bendahara Penerimaan</t>
  </si>
  <si>
    <t>Sucipto</t>
  </si>
  <si>
    <t>196703161991031002</t>
  </si>
  <si>
    <t>Sudarno</t>
  </si>
  <si>
    <t>196707171989031004</t>
  </si>
  <si>
    <t>Suhariyati</t>
  </si>
  <si>
    <t>196812111997022001</t>
  </si>
  <si>
    <t>Sukar</t>
  </si>
  <si>
    <t>196102201989021001</t>
  </si>
  <si>
    <t>Sukinah</t>
  </si>
  <si>
    <t>196810171990022001</t>
  </si>
  <si>
    <t>Supono</t>
  </si>
  <si>
    <t>196301091990021001</t>
  </si>
  <si>
    <t>Suratno, ST.</t>
  </si>
  <si>
    <t>196910312000031001</t>
  </si>
  <si>
    <t>Suryani Daeng Niak, SE.Ak.</t>
  </si>
  <si>
    <t>197605202001122001</t>
  </si>
  <si>
    <t>Sutarjo</t>
  </si>
  <si>
    <t>196806131989021001</t>
  </si>
  <si>
    <t>Suwito</t>
  </si>
  <si>
    <t>196905121989031001</t>
  </si>
  <si>
    <t>Syamsul Arifin</t>
  </si>
  <si>
    <t>197007141992031001</t>
  </si>
  <si>
    <t>Tofan Pratama Aprillianto</t>
  </si>
  <si>
    <t>198604152006041002</t>
  </si>
  <si>
    <t>Tri Hastuti</t>
  </si>
  <si>
    <t>196810111990022001</t>
  </si>
  <si>
    <t>Trias Setiorini, A.Md.</t>
  </si>
  <si>
    <t>197912082003122001</t>
  </si>
  <si>
    <t>Bendahara Pengeluaran Pembantu</t>
  </si>
  <si>
    <t>Vivien Reny Ambarsari, SE.</t>
  </si>
  <si>
    <t>197603052003122001</t>
  </si>
  <si>
    <t xml:space="preserve">Wahyudi </t>
  </si>
  <si>
    <t>Yasmani, SE.</t>
  </si>
  <si>
    <t>196903082000031001</t>
  </si>
  <si>
    <t>Bendahara Pengeluaran</t>
  </si>
  <si>
    <t>Yeni Astuti, ST.</t>
  </si>
  <si>
    <t>196401011988032001</t>
  </si>
  <si>
    <t>Adi Wirawan Husodo, ST., MT.</t>
  </si>
  <si>
    <t>197502201999031001</t>
  </si>
  <si>
    <t>Wakil Direktur I</t>
  </si>
  <si>
    <t>George Endri Kusuma, ST., MSc.Eng.</t>
  </si>
  <si>
    <t>197605172009121003</t>
  </si>
  <si>
    <t>Ir. Arie Indartono, M.MT.</t>
  </si>
  <si>
    <t>196601151991031003</t>
  </si>
  <si>
    <t>196501231991031002</t>
  </si>
  <si>
    <t>Direktur</t>
  </si>
  <si>
    <t>Lusia Eni Puspandari, S.Pd., M.Pd.</t>
  </si>
  <si>
    <t>197012122008122001</t>
  </si>
  <si>
    <t>Projek Priyonggo SL., ST., MT.</t>
  </si>
  <si>
    <t>196106161988031002</t>
  </si>
  <si>
    <t>Wakil Direktur III</t>
  </si>
  <si>
    <t>Rona Riantini, ST., M.Sc.</t>
  </si>
  <si>
    <t>197906212001122003</t>
  </si>
  <si>
    <t>nama_yang.dinilai</t>
  </si>
  <si>
    <t>nip_yang.dinilai</t>
  </si>
  <si>
    <t>pangkat_yang.dinilai</t>
  </si>
  <si>
    <t>jabatan_yang.dinilai</t>
  </si>
  <si>
    <t>nama_pejabat.penilai</t>
  </si>
  <si>
    <t>nip_pejabat.penilai</t>
  </si>
  <si>
    <t>pangkat_pejabat.penilai</t>
  </si>
  <si>
    <t>jabatan_pejabat.penilai</t>
  </si>
  <si>
    <t>jabatan_atasan.pejabat.penilai</t>
  </si>
  <si>
    <t>pangkat_atasan.pejabat.penilai</t>
  </si>
  <si>
    <t>nip_atasan.pejabat.penilai</t>
  </si>
  <si>
    <t>nama_atasan.pejabat.penilai</t>
  </si>
  <si>
    <t>Kepala P3M</t>
  </si>
  <si>
    <t>Ketua Jurusan Teknik Kelistrikan Kapal</t>
  </si>
  <si>
    <t>Ketua Jurusan Teknik Bangunan Kapal</t>
  </si>
  <si>
    <t>Ketua Jurusan Teknik Permesinan Kapal</t>
  </si>
  <si>
    <t>Kepala UPT. Komputer</t>
  </si>
  <si>
    <t>Kepala UPT. Bahasa</t>
  </si>
  <si>
    <t>Kepala Sub Bagian Perencanaan dan Sistem Informasi</t>
  </si>
  <si>
    <t>nama</t>
  </si>
  <si>
    <t>nip</t>
  </si>
  <si>
    <t>pangkat</t>
  </si>
  <si>
    <t>jabatan</t>
  </si>
  <si>
    <t>Pembina Tingkat I / IV/b</t>
  </si>
  <si>
    <t>Pembina / IV/a</t>
  </si>
  <si>
    <t>nama_atasan</t>
  </si>
  <si>
    <t>nip_atasan</t>
  </si>
  <si>
    <t>pangkat_atasan</t>
  </si>
  <si>
    <t>jabatan_atasan</t>
  </si>
  <si>
    <t>Pengadministrasi Kerjasama</t>
  </si>
  <si>
    <t>Pengadministrasi Umum</t>
  </si>
  <si>
    <t>Teknisi Sarana dan Prasarana Pendidikan</t>
  </si>
  <si>
    <t>Petugas Keamanan</t>
  </si>
  <si>
    <t>Pengolah Data Keuangan</t>
  </si>
  <si>
    <t>Pengolah Surat Perintah Membayar</t>
  </si>
  <si>
    <t>Pengolah Data Kepegawaian</t>
  </si>
  <si>
    <t>Pemroses Mutasi Kepegawaian</t>
  </si>
  <si>
    <t>Penyusun Laporan Keuangan</t>
  </si>
  <si>
    <t>Pengadministrasi Kemahasiswaan dan Alumni</t>
  </si>
  <si>
    <t>Penyusun Program Pengembangan mahasiswa</t>
  </si>
  <si>
    <t>Pengadministrasi Akademik</t>
  </si>
  <si>
    <t>Caraka</t>
  </si>
  <si>
    <t>Pengolah Data Penelitian dan Pengabdian Kepada Masyarakat</t>
  </si>
  <si>
    <t>Komandan Petugas Keamanan</t>
  </si>
  <si>
    <t>Pengadministrasi Kerumahtanggaan</t>
  </si>
  <si>
    <t>Pengemudi</t>
  </si>
  <si>
    <t>Petugas Kesehatan</t>
  </si>
  <si>
    <t>Pengadministrasi Persuratan</t>
  </si>
  <si>
    <t>Penata Usaha Pimpinan</t>
  </si>
  <si>
    <t>Pengelola Laman</t>
  </si>
  <si>
    <t>Teknisi Komputer</t>
  </si>
  <si>
    <t>196903061989021001</t>
  </si>
  <si>
    <t>196808081989031003</t>
  </si>
  <si>
    <t>198910142010121006</t>
  </si>
  <si>
    <t>198304242005011003</t>
  </si>
  <si>
    <t>198602152010122006</t>
  </si>
  <si>
    <t>Husnul Yaqin, A. Md.</t>
  </si>
  <si>
    <t>Juharwadi, S.Kom.</t>
  </si>
  <si>
    <t>Pranata Laboratorium Pendidikan Pelaksana Lanjutan</t>
  </si>
  <si>
    <t>Pranata Laboratorium Pendidikan Penyelia</t>
  </si>
  <si>
    <t>Pranata Laboratorium Pendidikan Muda</t>
  </si>
  <si>
    <t>Analis Barang Milik Negara</t>
  </si>
  <si>
    <t>Pengadministrasi Barang Milik Negara</t>
  </si>
  <si>
    <t>Pramu Kantor</t>
  </si>
  <si>
    <t>Pranata Laboratorium Pendidikan Pertama</t>
  </si>
  <si>
    <t>Kepala Bagian Akademik, Perencanaan dan Sistem Informasi</t>
  </si>
  <si>
    <t>Pangkat / Golongan Ruang</t>
  </si>
  <si>
    <t>Pangkat / Gol.Ruang</t>
  </si>
  <si>
    <t>Gustaf Afri Ramadan, A.Md.</t>
  </si>
  <si>
    <t>Hermawan Yuslim Wahyono</t>
  </si>
  <si>
    <t>Muhammad Afif Shobach, ST.</t>
  </si>
  <si>
    <t>197307261998021001</t>
  </si>
  <si>
    <t>Jony Djoko Rahardjo, S.ST.</t>
  </si>
  <si>
    <t>196706011995011001</t>
  </si>
  <si>
    <t>KEMENTERIAN RISET, TEKNOLOGI, DAN PENDIDIKAN TINGGI</t>
  </si>
  <si>
    <t>Analis Perencanaan dan Pengembangan Pegawai</t>
  </si>
  <si>
    <t>Penata Dokumen Keuangan</t>
  </si>
  <si>
    <t>Kepala UPT. Pemeliharaan dan Perbaikan</t>
  </si>
  <si>
    <t>Analis Ketatalaksanaan</t>
  </si>
  <si>
    <t>Kepala UPT. Perpustakaan</t>
  </si>
  <si>
    <t>Binti Mualifatul Rosydah, S.Si., M.Si.</t>
  </si>
  <si>
    <t>198307192008122003</t>
  </si>
  <si>
    <t>Penyusun Program Pengembangan Kemahasiswaan</t>
  </si>
  <si>
    <t>Penyusun Bahan Informasi dan Publikasi</t>
  </si>
  <si>
    <t>TAHUN 2018</t>
  </si>
  <si>
    <t>Surabaya, 2 Januari 2018</t>
  </si>
  <si>
    <t>Mohammad Basuki Rahmat, ST., MT.</t>
  </si>
  <si>
    <t>197305222000031001</t>
  </si>
  <si>
    <t>Ruddianto, ST., MT.</t>
  </si>
  <si>
    <t>196910151995011001</t>
  </si>
  <si>
    <t>Ir. Eko Julianto, M.Sc., FRINA</t>
  </si>
  <si>
    <t>Januari s.d. Desember 2018</t>
  </si>
  <si>
    <t>1 Januari s.d. 31 Desember 2018</t>
  </si>
  <si>
    <t>Surabaya, 2 Januari 2019</t>
  </si>
  <si>
    <t>Penilaian SKP sampai dengan akhir Desember 2018 =</t>
  </si>
  <si>
    <t>Tanggal 2 Januari 2019</t>
  </si>
  <si>
    <t>DIBUAT TANGGAL, 2 Januari 2019</t>
  </si>
  <si>
    <t>DITERIMA TANGGAL, 3 Januari 2019</t>
  </si>
  <si>
    <t>DITERIMA TANGGAL, 4 Januari 2019</t>
  </si>
  <si>
    <t>Aang Wahidin, ST., MT.</t>
  </si>
  <si>
    <t>197208121995011001</t>
  </si>
  <si>
    <t xml:space="preserve">Lektor </t>
  </si>
  <si>
    <t>Adhi Setiawan, ST., MT.</t>
  </si>
  <si>
    <t>198702242014041001</t>
  </si>
  <si>
    <t>Asisten Ahli</t>
  </si>
  <si>
    <t>IV/b</t>
  </si>
  <si>
    <t>Lektor Kepala</t>
  </si>
  <si>
    <t>Adianto, ST., MT.</t>
  </si>
  <si>
    <t>197707022010121001</t>
  </si>
  <si>
    <t>Aditya Maharani, S.Si., MT.</t>
  </si>
  <si>
    <t>198309152015042001</t>
  </si>
  <si>
    <t>Dosen</t>
  </si>
  <si>
    <t>Afif Zuhri Arfianto, ST., MT.</t>
  </si>
  <si>
    <t>198712032015041004</t>
  </si>
  <si>
    <t>Agung Nugroho, ST., MT.</t>
  </si>
  <si>
    <t>197805282005011001</t>
  </si>
  <si>
    <t>Agung Purwana, ST., MT.</t>
  </si>
  <si>
    <t>197611252005011003</t>
  </si>
  <si>
    <t>Ahmad Erlan Afiuddin, ST., MT.</t>
  </si>
  <si>
    <t>198904282014041001</t>
  </si>
  <si>
    <t>Ali Imron AS, ST., MT.</t>
  </si>
  <si>
    <t>196004021988031002</t>
  </si>
  <si>
    <t>Aminatus Sa'diyah, S.Si., MT.</t>
  </si>
  <si>
    <t>198810292015042002</t>
  </si>
  <si>
    <t>Anda Iviana Juniani, ST., MT.</t>
  </si>
  <si>
    <t>197906202003122001</t>
  </si>
  <si>
    <t>Lektor</t>
  </si>
  <si>
    <t>Annas Singgih Setiyoko, ST., MT.</t>
  </si>
  <si>
    <t>197106131999101001</t>
  </si>
  <si>
    <t>Arief Subekti, ST., M.MT.</t>
  </si>
  <si>
    <t>196104151988031003</t>
  </si>
  <si>
    <t>Bachtiar, ST., MT.</t>
  </si>
  <si>
    <t>197012041995011001</t>
  </si>
  <si>
    <t>Bambang Antoko, ST., MT.</t>
  </si>
  <si>
    <t>196310261988031001</t>
  </si>
  <si>
    <t>Bayu Wiro Karuniawan, ST., MT.</t>
  </si>
  <si>
    <t>197907032014041001</t>
  </si>
  <si>
    <t>Budi Prasojo, ST., MT.</t>
  </si>
  <si>
    <t>196807011998021001</t>
  </si>
  <si>
    <t>Budianto, ST., MT.</t>
  </si>
  <si>
    <t>198209022010121003</t>
  </si>
  <si>
    <t>Burniadi Moballa, ST., M.Sc.</t>
  </si>
  <si>
    <t>197909112014041001</t>
  </si>
  <si>
    <t>Catur Rakhmad Handoko, ST., MT.</t>
  </si>
  <si>
    <t>197302252000031002</t>
  </si>
  <si>
    <t>Denny Dermawan, ST., MT.</t>
  </si>
  <si>
    <t>197604082009121001</t>
  </si>
  <si>
    <t>Denny Oktavina Radianto, S.Pd., M.Pd.</t>
  </si>
  <si>
    <t>198310112014041001</t>
  </si>
  <si>
    <t>Desi Tri Cahyaningati, SS., M.Pd.</t>
  </si>
  <si>
    <t>197512102003122001</t>
  </si>
  <si>
    <t>Devina Puspita Sari, ST., MT.</t>
  </si>
  <si>
    <t>198809152014042003</t>
  </si>
  <si>
    <t>Dian Asa Utari, S.S., M.Pd.</t>
  </si>
  <si>
    <t>198604282015042002</t>
  </si>
  <si>
    <t>Didik Sukoco, ST., MT.</t>
  </si>
  <si>
    <t>196902051995121001</t>
  </si>
  <si>
    <t>Dika Rahayu Widiana, S.ST., MT.</t>
  </si>
  <si>
    <t>198505182014042003</t>
  </si>
  <si>
    <t>dr. Am Maisarah Disrinama</t>
  </si>
  <si>
    <t>198405272015042002</t>
  </si>
  <si>
    <t>Dr. Dewi Kurniasih, S.KM., M.Kes.</t>
  </si>
  <si>
    <t>198303162009122001</t>
  </si>
  <si>
    <t>Dr. Eng. I. Putu Sindhu Asmara, ST., MT.</t>
  </si>
  <si>
    <t>197004091995011001</t>
  </si>
  <si>
    <t xml:space="preserve">Lektor Kepala </t>
  </si>
  <si>
    <t>Dr. Eng. Imam Sutrisno, ST., MT.</t>
  </si>
  <si>
    <t>197501162000121001</t>
  </si>
  <si>
    <t>Dr. Eng. Mohammad Abu Jami'in, ST., MT.</t>
  </si>
  <si>
    <t>197505302001121004</t>
  </si>
  <si>
    <t>Dr. Mat Syai'in, ST., MT.</t>
  </si>
  <si>
    <t>197711142008121002</t>
  </si>
  <si>
    <t>Dr. Mirna Apriani, ST., MT.</t>
  </si>
  <si>
    <t>197804142005012002</t>
  </si>
  <si>
    <t>Dr. Muh. Anis Mustaghfirin, ST., MT.</t>
  </si>
  <si>
    <t>197208051997021001</t>
  </si>
  <si>
    <t>Dra. Daisy Dwijati Kumala Ratna Antariksih, M.Pd.</t>
  </si>
  <si>
    <t>196112011991032001</t>
  </si>
  <si>
    <t>Dra. Endang Pudji Purwanti, MT.</t>
  </si>
  <si>
    <t>196609201992032001</t>
  </si>
  <si>
    <t>Edi Haryono, ST., MT.</t>
  </si>
  <si>
    <t>197807112003121001</t>
  </si>
  <si>
    <t>Edy Prasetyo Hidayat, ST., MT.</t>
  </si>
  <si>
    <t>196010011988031003</t>
  </si>
  <si>
    <t>Edy Setiawan, ST., MT.</t>
  </si>
  <si>
    <t>197905112005011003</t>
  </si>
  <si>
    <t>Fais Hamzah, ST., MT.</t>
  </si>
  <si>
    <t>196005171988031003</t>
  </si>
  <si>
    <t>Farizi Rachman, S.Si., M.Si.</t>
  </si>
  <si>
    <t>199003292015041002</t>
  </si>
  <si>
    <t>Fathulloh, ST., MT.</t>
  </si>
  <si>
    <t>196811021998031001</t>
  </si>
  <si>
    <t>Fipka Bisono, S.ST., MT.</t>
  </si>
  <si>
    <t>198807082015041001</t>
  </si>
  <si>
    <t>Fitri Hardiyanti, ST., MT.</t>
  </si>
  <si>
    <t>199004192015042001</t>
  </si>
  <si>
    <t>Galih Anindita, ST., MT.</t>
  </si>
  <si>
    <t>198107272005012001</t>
  </si>
  <si>
    <t>Hendro Agus Widodo, S.ST., MT.</t>
  </si>
  <si>
    <t>196907131995011001</t>
  </si>
  <si>
    <t>Heroe Poernomo, ST., MT.</t>
  </si>
  <si>
    <t>197804202002121003</t>
  </si>
  <si>
    <t>I Putu Arta Wibawa, ST., MT., Ph.D.</t>
  </si>
  <si>
    <t>197306101999031002</t>
  </si>
  <si>
    <t>Ii Munadhif, S.ST., MT.</t>
  </si>
  <si>
    <t>196010271987011001</t>
  </si>
  <si>
    <t>Ika Erawati, S.S., M.Pd.</t>
  </si>
  <si>
    <t>198006162015042001</t>
  </si>
  <si>
    <t>Imam Khoirul Rohmat, S.ST., MT.</t>
  </si>
  <si>
    <t>198806022015041002</t>
  </si>
  <si>
    <t>Imam Mahfudzi, S.Ag., M.Fil.I.</t>
  </si>
  <si>
    <t>197701132010121001</t>
  </si>
  <si>
    <t>Indri Santiasih, S.KM., MT.</t>
  </si>
  <si>
    <t>197901252003122001</t>
  </si>
  <si>
    <t>Ir. Achmad Syahid, MT.</t>
  </si>
  <si>
    <t>195503041980031002</t>
  </si>
  <si>
    <t>Ir. Bambang Teguh Setiawan, MT.</t>
  </si>
  <si>
    <t>195802261987011001</t>
  </si>
  <si>
    <t>Ir. Boedi Herijono, MT.</t>
  </si>
  <si>
    <t>196107171987011001</t>
  </si>
  <si>
    <t>Ir. Eko Julianto, M.Sc.</t>
  </si>
  <si>
    <t>Ir. Emie Santoso, MT.</t>
  </si>
  <si>
    <t>196611101994032003</t>
  </si>
  <si>
    <t>Ir. Endah Wismawati, MT.</t>
  </si>
  <si>
    <t>196011021988122001</t>
  </si>
  <si>
    <t>Ir. Gaguk Suhardjito, M.M.</t>
  </si>
  <si>
    <t>196101141987011001</t>
  </si>
  <si>
    <t>Ir. Hariyanto Soeroso, MT.</t>
  </si>
  <si>
    <t>195709201987011001</t>
  </si>
  <si>
    <t>Ir. Heru Lumaksono, MT.</t>
  </si>
  <si>
    <t>195706251987011001</t>
  </si>
  <si>
    <t>Ir. Irma Rustini Aju, MT.</t>
  </si>
  <si>
    <t>197010141995122001</t>
  </si>
  <si>
    <t>Ir. Joessianto Eko Poetro, MT.</t>
  </si>
  <si>
    <t>196411191994031002</t>
  </si>
  <si>
    <t>Ir. Joko Endrasmono, MT.</t>
  </si>
  <si>
    <t>196409091992011001</t>
  </si>
  <si>
    <t>Ir. Muhamad Muhadi Eko Prayitno, M.MT.</t>
  </si>
  <si>
    <t>195612201984031001</t>
  </si>
  <si>
    <t>IV/c</t>
  </si>
  <si>
    <t>Ir. Ratna Budiawati, MA.</t>
  </si>
  <si>
    <t>196104031989102001</t>
  </si>
  <si>
    <t>Ir. Susetiyadi Purwonugroho, MMT.</t>
  </si>
  <si>
    <t>196001141988031002</t>
  </si>
  <si>
    <t>Ir. Wiwik Dwi Pratiwi, MT.</t>
  </si>
  <si>
    <t>196611251992032002</t>
  </si>
  <si>
    <t>Lektor  Kepala</t>
  </si>
  <si>
    <t>Isa Rachman, ST., MT.</t>
  </si>
  <si>
    <t>198008162008121001</t>
  </si>
  <si>
    <t>Lilik Subiyanto, ST., MT.</t>
  </si>
  <si>
    <t>196901301997021001</t>
  </si>
  <si>
    <t>Lukman Handoko, S.KM., MT.</t>
  </si>
  <si>
    <t>197703252003121002</t>
  </si>
  <si>
    <t>Mey Rohma Dhani, S.ST., MT.</t>
  </si>
  <si>
    <t>198905022015042002</t>
  </si>
  <si>
    <t>Moch. Luqman Ashari, ST., MT.</t>
  </si>
  <si>
    <t>198007252009121001</t>
  </si>
  <si>
    <t>Mochamad Yusuf Santoso, ST., MT.</t>
  </si>
  <si>
    <t>199011272015041002</t>
  </si>
  <si>
    <t>Mochammad Choirul Rizal, ST., MT.</t>
  </si>
  <si>
    <t>198707272015041001</t>
  </si>
  <si>
    <t>Moh. Miftachul Munir, ST., MT.</t>
  </si>
  <si>
    <t>196808301997021001</t>
  </si>
  <si>
    <t>Mohamad Hakam, ST., MT.</t>
  </si>
  <si>
    <t>197307032008011014</t>
  </si>
  <si>
    <t>Mohammad Thoriq Wahyudi, ST., MM.</t>
  </si>
  <si>
    <t>196008031988031004</t>
  </si>
  <si>
    <t>Muhamad Ari, ST., MT.</t>
  </si>
  <si>
    <t>197408282003121001</t>
  </si>
  <si>
    <t>Muhammad Khoirul Hasin, S.Kom., M.Kom</t>
  </si>
  <si>
    <t>198812252015041003</t>
  </si>
  <si>
    <t>Muhammad Shah, ST., MT.</t>
  </si>
  <si>
    <t>195909161988031003</t>
  </si>
  <si>
    <t>Mukhlis, S.T., M.T.</t>
  </si>
  <si>
    <t>198009052015041001</t>
  </si>
  <si>
    <t>Noorman Rinanto, ST., MT.</t>
  </si>
  <si>
    <t>197610142012121002</t>
  </si>
  <si>
    <t>Nopem Ariwiyono, ST., MT.</t>
  </si>
  <si>
    <t>196211301988031003</t>
  </si>
  <si>
    <t>Nora Amelia Novitrie, S.T., M.T.</t>
  </si>
  <si>
    <t>198805142015042002</t>
  </si>
  <si>
    <t>Novi Eka Mayangsari, S.T., M.T</t>
  </si>
  <si>
    <t>199011172015042002</t>
  </si>
  <si>
    <t>Nurvita Arumsari, S.Si., M.Si</t>
  </si>
  <si>
    <t>198710282015042002</t>
  </si>
  <si>
    <t>Pekik Mahardhika, S.ST., M.T.</t>
  </si>
  <si>
    <t>198910092015041001</t>
  </si>
  <si>
    <t>Perwi Darmajanti, S.S., M.Pd.</t>
  </si>
  <si>
    <t>197009251998022001</t>
  </si>
  <si>
    <t>Pranowo Sidi, ST., MT.</t>
  </si>
  <si>
    <t>196010201985031002</t>
  </si>
  <si>
    <t>Priyambodo Nur Ardi Nugroho, ST., MT.</t>
  </si>
  <si>
    <t>198103242014041001</t>
  </si>
  <si>
    <t>Priyo Agus Setiawan, ST.,MT.</t>
  </si>
  <si>
    <t>197708192005011001</t>
  </si>
  <si>
    <t>Purwidi Asri, SST., MT.</t>
  </si>
  <si>
    <t>197109031995012001</t>
  </si>
  <si>
    <t>R.A Norromadani Yuniati, S.E., M.SM.</t>
  </si>
  <si>
    <t>198406012015042002</t>
  </si>
  <si>
    <t>Rachmad Tri Soelistijono, ST., MT.</t>
  </si>
  <si>
    <t>196811091995121001</t>
  </si>
  <si>
    <t>Raden Dimas Endro Witjonarko, ST., MT.</t>
  </si>
  <si>
    <t>197604122002121003</t>
  </si>
  <si>
    <t>Renanda Nia Rachmadita, ST., MT.</t>
  </si>
  <si>
    <t>198203302015042001</t>
  </si>
  <si>
    <t>Rina Sandora, ST., MT.</t>
  </si>
  <si>
    <t>197903092009122001</t>
  </si>
  <si>
    <t>Rini Indarti, S.Si., MT.</t>
  </si>
  <si>
    <t>197001071997032001</t>
  </si>
  <si>
    <t>Ristanti Akseptori, S.S., M.M.</t>
  </si>
  <si>
    <t>198602172015042002</t>
  </si>
  <si>
    <t>Sryang Tera Sarena, ST., M.Sc.</t>
  </si>
  <si>
    <t>198604072014042003</t>
  </si>
  <si>
    <t>Subagio So'im, ST., MT.</t>
  </si>
  <si>
    <t>196002271988031001</t>
  </si>
  <si>
    <t>Sudiyono, ST., MT.</t>
  </si>
  <si>
    <t>196910041997021001</t>
  </si>
  <si>
    <t>Tanti Utami Dewi, S.Si., M.Sc.</t>
  </si>
  <si>
    <t>Thina Ardliana, S.Si., MT.</t>
  </si>
  <si>
    <t>198501112012122002</t>
  </si>
  <si>
    <t>Tri Andi Setiawan, S.ST., M.T</t>
  </si>
  <si>
    <t>198901282015041002</t>
  </si>
  <si>
    <t>Tri Karyono, ST., MT.</t>
  </si>
  <si>
    <t>196911061995121001</t>
  </si>
  <si>
    <t>Tri Tiyasmihadi, ST., MT.</t>
  </si>
  <si>
    <t>196206181988031001</t>
  </si>
  <si>
    <t>Ulvi Pri Astuti, ST., MT.</t>
  </si>
  <si>
    <t>199010282015042001</t>
  </si>
  <si>
    <t>Urip Mudjiono, ST., MT.</t>
  </si>
  <si>
    <t>196805271994031002</t>
  </si>
  <si>
    <t>Usman Dinata, ST., MM.</t>
  </si>
  <si>
    <t>196012171988031002</t>
  </si>
  <si>
    <t>Vivin Setiani, ST., M.Eng.</t>
  </si>
  <si>
    <t>198909162015042002</t>
  </si>
  <si>
    <t>Wahyu Wiyati, ST.</t>
  </si>
  <si>
    <t>197808272005012002</t>
  </si>
  <si>
    <t>Wahyudi, ST., MT.</t>
  </si>
  <si>
    <t>196706201994031002</t>
  </si>
  <si>
    <t>Wibowo Arninputranto, ST., M.Kom.</t>
  </si>
  <si>
    <t>197707152008121002</t>
  </si>
  <si>
    <t>Wiediartini, SE., MT.</t>
  </si>
  <si>
    <t>197604222009122003</t>
  </si>
  <si>
    <t>Yesica Novrita Devi, S.ST., M.MT.</t>
  </si>
  <si>
    <t>198911042015042001</t>
  </si>
  <si>
    <t>Yugowati Praharsi, S.Si., M.Sc., Ph.D</t>
  </si>
  <si>
    <t>198108282015042001</t>
  </si>
  <si>
    <t>Yuning Widiarti, ST., MT.</t>
  </si>
  <si>
    <t>198005162006042001</t>
  </si>
</sst>
</file>

<file path=xl/styles.xml><?xml version="1.0" encoding="utf-8"?>
<styleSheet xmlns="http://schemas.openxmlformats.org/spreadsheetml/2006/main">
  <numFmts count="4">
    <numFmt numFmtId="164" formatCode="_(* #,##0_);_(* \(#,##0\);_(* &quot;-&quot;_);_(@_)"/>
    <numFmt numFmtId="165" formatCode="_(* #,##0.00_);_(* \(#,##0.00\);_(* &quot;-&quot;??_);_(@_)"/>
    <numFmt numFmtId="166" formatCode="0.000"/>
    <numFmt numFmtId="167" formatCode="0.0000"/>
  </numFmts>
  <fonts count="28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Cambria"/>
      <family val="1"/>
    </font>
    <font>
      <sz val="10"/>
      <name val="Cambria"/>
      <family val="1"/>
      <scheme val="major"/>
    </font>
    <font>
      <sz val="12"/>
      <name val="Cambria"/>
      <family val="1"/>
      <scheme val="major"/>
    </font>
    <font>
      <b/>
      <sz val="10"/>
      <name val="Cambria"/>
      <family val="1"/>
      <scheme val="major"/>
    </font>
    <font>
      <sz val="8"/>
      <name val="Cambria"/>
      <family val="1"/>
      <scheme val="major"/>
    </font>
    <font>
      <b/>
      <sz val="8"/>
      <name val="Cambria"/>
      <family val="1"/>
      <scheme val="major"/>
    </font>
    <font>
      <sz val="9"/>
      <name val="Cambria"/>
      <family val="1"/>
      <scheme val="major"/>
    </font>
    <font>
      <b/>
      <sz val="7"/>
      <name val="Cambria"/>
      <family val="1"/>
      <scheme val="major"/>
    </font>
    <font>
      <sz val="11"/>
      <name val="Cambria"/>
      <family val="1"/>
      <scheme val="major"/>
    </font>
    <font>
      <sz val="14"/>
      <name val="Cambria"/>
      <family val="1"/>
      <scheme val="major"/>
    </font>
    <font>
      <u/>
      <sz val="10"/>
      <name val="Cambria"/>
      <family val="1"/>
      <scheme val="major"/>
    </font>
    <font>
      <b/>
      <u/>
      <sz val="10"/>
      <name val="Cambria"/>
      <family val="1"/>
      <scheme val="major"/>
    </font>
    <font>
      <b/>
      <sz val="12"/>
      <name val="Cambria"/>
      <family val="1"/>
      <scheme val="major"/>
    </font>
    <font>
      <b/>
      <sz val="14"/>
      <color theme="0"/>
      <name val="Cambria"/>
      <family val="1"/>
      <scheme val="major"/>
    </font>
    <font>
      <b/>
      <sz val="14"/>
      <name val="Cambria"/>
      <family val="1"/>
      <scheme val="major"/>
    </font>
    <font>
      <b/>
      <sz val="11"/>
      <name val="Cambria"/>
      <family val="1"/>
      <scheme val="major"/>
    </font>
    <font>
      <u/>
      <sz val="11"/>
      <name val="Cambria"/>
      <family val="1"/>
      <scheme val="major"/>
    </font>
    <font>
      <b/>
      <sz val="10"/>
      <color theme="1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1"/>
      <color theme="1"/>
      <name val="Trebuchet MS"/>
      <family val="2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296F7F"/>
        <bgColor indexed="64"/>
      </patternFill>
    </fill>
    <fill>
      <patternFill patternType="solid">
        <fgColor rgb="FF83C7D7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1" fillId="0" borderId="0"/>
  </cellStyleXfs>
  <cellXfs count="313">
    <xf numFmtId="0" fontId="0" fillId="0" borderId="0" xfId="0"/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167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/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0" xfId="0" applyFont="1" applyAlignment="1"/>
    <xf numFmtId="0" fontId="8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0" fontId="6" fillId="0" borderId="0" xfId="0" quotePrefix="1" applyFont="1" applyAlignment="1">
      <alignment vertical="center"/>
    </xf>
    <xf numFmtId="167" fontId="6" fillId="0" borderId="0" xfId="0" quotePrefix="1" applyNumberFormat="1" applyFont="1" applyAlignment="1">
      <alignment vertical="center"/>
    </xf>
    <xf numFmtId="0" fontId="10" fillId="0" borderId="1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6" fontId="12" fillId="0" borderId="1" xfId="0" quotePrefix="1" applyNumberFormat="1" applyFont="1" applyBorder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64" fontId="9" fillId="0" borderId="15" xfId="1" applyFont="1" applyBorder="1" applyAlignment="1">
      <alignment horizontal="center" vertical="center"/>
    </xf>
    <xf numFmtId="2" fontId="9" fillId="0" borderId="0" xfId="0" quotePrefix="1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15" xfId="0" applyFont="1" applyBorder="1" applyAlignment="1">
      <alignment horizontal="left" vertical="center"/>
    </xf>
    <xf numFmtId="0" fontId="13" fillId="0" borderId="5" xfId="0" applyFont="1" applyBorder="1" applyAlignment="1">
      <alignment horizontal="center"/>
    </xf>
    <xf numFmtId="0" fontId="13" fillId="0" borderId="11" xfId="0" applyFont="1" applyBorder="1" applyAlignment="1"/>
    <xf numFmtId="0" fontId="13" fillId="0" borderId="6" xfId="0" applyFont="1" applyBorder="1" applyAlignment="1"/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4" xfId="0" quotePrefix="1" applyFont="1" applyBorder="1" applyAlignment="1">
      <alignment horizontal="center" vertical="center"/>
    </xf>
    <xf numFmtId="2" fontId="13" fillId="0" borderId="15" xfId="0" applyNumberFormat="1" applyFont="1" applyBorder="1" applyAlignment="1">
      <alignment horizontal="center" vertical="center"/>
    </xf>
    <xf numFmtId="0" fontId="6" fillId="0" borderId="0" xfId="0" applyFont="1" applyAlignment="1"/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vertical="center"/>
    </xf>
    <xf numFmtId="164" fontId="9" fillId="0" borderId="15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top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5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/>
    <xf numFmtId="0" fontId="14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3" fillId="0" borderId="12" xfId="0" applyFont="1" applyBorder="1" applyAlignment="1">
      <alignment vertical="top" wrapText="1"/>
    </xf>
    <xf numFmtId="164" fontId="6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66" fontId="12" fillId="0" borderId="0" xfId="0" quotePrefix="1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9" fontId="6" fillId="0" borderId="0" xfId="0" quotePrefix="1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8" fillId="0" borderId="1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165" fontId="10" fillId="0" borderId="1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 inden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 indent="1"/>
    </xf>
    <xf numFmtId="0" fontId="6" fillId="0" borderId="1" xfId="0" applyFont="1" applyBorder="1" applyAlignment="1">
      <alignment horizontal="left" vertical="center" wrapText="1" indent="1"/>
    </xf>
    <xf numFmtId="0" fontId="13" fillId="0" borderId="0" xfId="0" applyFont="1" applyBorder="1" applyAlignment="1">
      <alignment vertical="center" wrapText="1"/>
    </xf>
    <xf numFmtId="0" fontId="13" fillId="0" borderId="13" xfId="0" applyFont="1" applyBorder="1" applyAlignment="1">
      <alignment horizontal="left" vertical="center" indent="1"/>
    </xf>
    <xf numFmtId="0" fontId="13" fillId="0" borderId="9" xfId="0" applyFont="1" applyBorder="1" applyAlignment="1">
      <alignment horizontal="left" vertical="center" indent="1"/>
    </xf>
    <xf numFmtId="0" fontId="13" fillId="0" borderId="7" xfId="0" applyFont="1" applyBorder="1" applyAlignment="1">
      <alignment horizontal="left" vertical="center" indent="1"/>
    </xf>
    <xf numFmtId="0" fontId="13" fillId="0" borderId="15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11" xfId="0" quotePrefix="1" applyFont="1" applyBorder="1" applyAlignment="1">
      <alignment horizontal="center" vertical="center"/>
    </xf>
    <xf numFmtId="0" fontId="13" fillId="0" borderId="12" xfId="0" quotePrefix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1" xfId="0" applyFont="1" applyBorder="1" applyAlignment="1">
      <alignment horizontal="right" vertical="center"/>
    </xf>
    <xf numFmtId="165" fontId="6" fillId="0" borderId="7" xfId="0" applyNumberFormat="1" applyFont="1" applyBorder="1" applyAlignment="1">
      <alignment horizontal="left" vertical="center" indent="1"/>
    </xf>
    <xf numFmtId="0" fontId="6" fillId="0" borderId="0" xfId="0" quotePrefix="1" applyFont="1" applyBorder="1" applyAlignment="1">
      <alignment horizontal="left" vertical="center" indent="2"/>
    </xf>
    <xf numFmtId="0" fontId="6" fillId="0" borderId="12" xfId="0" quotePrefix="1" applyFont="1" applyBorder="1" applyAlignment="1">
      <alignment horizontal="left" vertical="center" indent="2"/>
    </xf>
    <xf numFmtId="0" fontId="6" fillId="0" borderId="11" xfId="0" quotePrefix="1" applyFont="1" applyBorder="1" applyAlignment="1">
      <alignment horizontal="left" vertical="center" indent="2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23" fillId="0" borderId="0" xfId="2" applyFont="1"/>
    <xf numFmtId="0" fontId="24" fillId="0" borderId="24" xfId="2" applyFont="1" applyFill="1" applyBorder="1" applyAlignment="1">
      <alignment vertical="center"/>
    </xf>
    <xf numFmtId="0" fontId="24" fillId="3" borderId="24" xfId="2" applyFont="1" applyFill="1" applyBorder="1" applyAlignment="1">
      <alignment vertical="center"/>
    </xf>
    <xf numFmtId="0" fontId="22" fillId="0" borderId="0" xfId="2" applyFont="1" applyFill="1" applyAlignment="1">
      <alignment vertical="center"/>
    </xf>
    <xf numFmtId="0" fontId="23" fillId="0" borderId="0" xfId="2" applyFont="1" applyAlignment="1">
      <alignment vertical="center"/>
    </xf>
    <xf numFmtId="0" fontId="24" fillId="0" borderId="0" xfId="2" applyFont="1" applyFill="1" applyAlignment="1">
      <alignment vertical="center"/>
    </xf>
    <xf numFmtId="0" fontId="24" fillId="4" borderId="24" xfId="2" applyFont="1" applyFill="1" applyBorder="1" applyAlignment="1">
      <alignment vertical="center"/>
    </xf>
    <xf numFmtId="0" fontId="24" fillId="0" borderId="26" xfId="2" applyFont="1" applyFill="1" applyBorder="1" applyAlignment="1">
      <alignment vertical="center"/>
    </xf>
    <xf numFmtId="0" fontId="24" fillId="0" borderId="25" xfId="2" applyFont="1" applyFill="1" applyBorder="1" applyAlignment="1">
      <alignment vertical="center"/>
    </xf>
    <xf numFmtId="0" fontId="22" fillId="0" borderId="27" xfId="2" applyFont="1" applyFill="1" applyBorder="1" applyAlignment="1">
      <alignment vertical="center"/>
    </xf>
    <xf numFmtId="0" fontId="24" fillId="3" borderId="26" xfId="2" applyFont="1" applyFill="1" applyBorder="1" applyAlignment="1">
      <alignment vertical="center"/>
    </xf>
    <xf numFmtId="0" fontId="24" fillId="3" borderId="25" xfId="2" applyFont="1" applyFill="1" applyBorder="1" applyAlignment="1">
      <alignment vertical="center"/>
    </xf>
    <xf numFmtId="0" fontId="9" fillId="2" borderId="9" xfId="0" applyFont="1" applyFill="1" applyBorder="1" applyAlignment="1">
      <alignment horizontal="right" vertical="center"/>
    </xf>
    <xf numFmtId="0" fontId="9" fillId="0" borderId="1" xfId="0" applyFont="1" applyBorder="1" applyAlignment="1">
      <alignment horizontal="left" vertical="center" wrapText="1" indent="1"/>
    </xf>
    <xf numFmtId="0" fontId="25" fillId="0" borderId="0" xfId="0" applyFont="1" applyFill="1"/>
    <xf numFmtId="0" fontId="25" fillId="0" borderId="0" xfId="0" quotePrefix="1" applyFont="1" applyFill="1"/>
    <xf numFmtId="0" fontId="6" fillId="0" borderId="1" xfId="0" quotePrefix="1" applyNumberFormat="1" applyFont="1" applyBorder="1" applyAlignment="1">
      <alignment horizontal="center" vertical="center"/>
    </xf>
    <xf numFmtId="0" fontId="24" fillId="0" borderId="24" xfId="2" quotePrefix="1" applyFont="1" applyFill="1" applyBorder="1" applyAlignment="1">
      <alignment vertical="center"/>
    </xf>
    <xf numFmtId="2" fontId="6" fillId="0" borderId="12" xfId="0" applyNumberFormat="1" applyFont="1" applyBorder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right" vertical="center"/>
    </xf>
    <xf numFmtId="0" fontId="13" fillId="0" borderId="19" xfId="0" applyFont="1" applyBorder="1" applyAlignment="1">
      <alignment horizontal="left" vertical="center" indent="8"/>
    </xf>
    <xf numFmtId="2" fontId="6" fillId="2" borderId="0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left" vertical="center" indent="1"/>
    </xf>
    <xf numFmtId="0" fontId="5" fillId="0" borderId="15" xfId="0" quotePrefix="1" applyFont="1" applyBorder="1" applyAlignment="1">
      <alignment horizontal="left" vertical="center" indent="1"/>
    </xf>
    <xf numFmtId="0" fontId="14" fillId="0" borderId="15" xfId="0" applyFont="1" applyBorder="1" applyAlignment="1">
      <alignment horizontal="left" vertical="center" wrapText="1" indent="1"/>
    </xf>
    <xf numFmtId="0" fontId="14" fillId="0" borderId="15" xfId="0" quotePrefix="1" applyFont="1" applyBorder="1" applyAlignment="1">
      <alignment horizontal="left" vertical="center" indent="1"/>
    </xf>
    <xf numFmtId="0" fontId="14" fillId="0" borderId="15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14" fillId="0" borderId="14" xfId="0" applyFont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14" fillId="0" borderId="14" xfId="0" applyFont="1" applyBorder="1" applyAlignment="1">
      <alignment horizontal="left" vertical="center" indent="1"/>
    </xf>
    <xf numFmtId="0" fontId="14" fillId="0" borderId="13" xfId="0" applyFont="1" applyBorder="1" applyAlignment="1">
      <alignment horizontal="right" vertical="center"/>
    </xf>
    <xf numFmtId="0" fontId="14" fillId="0" borderId="13" xfId="0" applyFont="1" applyFill="1" applyBorder="1" applyAlignment="1">
      <alignment horizontal="right" vertical="center"/>
    </xf>
    <xf numFmtId="0" fontId="14" fillId="6" borderId="5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167" fontId="9" fillId="0" borderId="13" xfId="0" applyNumberFormat="1" applyFont="1" applyBorder="1" applyAlignment="1">
      <alignment horizontal="center" vertical="center"/>
    </xf>
    <xf numFmtId="167" fontId="6" fillId="0" borderId="1" xfId="0" applyNumberFormat="1" applyFont="1" applyBorder="1" applyAlignment="1">
      <alignment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9" xfId="0" applyFont="1" applyFill="1" applyBorder="1" applyAlignment="1" applyProtection="1">
      <alignment horizontal="right" vertical="center"/>
    </xf>
    <xf numFmtId="0" fontId="6" fillId="0" borderId="7" xfId="0" applyFont="1" applyBorder="1" applyAlignment="1">
      <alignment horizontal="left" vertical="center" indent="1"/>
    </xf>
    <xf numFmtId="0" fontId="26" fillId="3" borderId="0" xfId="0" applyFont="1" applyFill="1"/>
    <xf numFmtId="0" fontId="27" fillId="3" borderId="0" xfId="0" applyFont="1" applyFill="1"/>
    <xf numFmtId="0" fontId="27" fillId="3" borderId="0" xfId="0" quotePrefix="1" applyFont="1" applyFill="1"/>
    <xf numFmtId="0" fontId="27" fillId="3" borderId="0" xfId="2" quotePrefix="1" applyFont="1" applyFill="1" applyBorder="1" applyAlignment="1">
      <alignment vertical="center"/>
    </xf>
    <xf numFmtId="0" fontId="24" fillId="3" borderId="28" xfId="2" applyFont="1" applyFill="1" applyBorder="1" applyAlignment="1">
      <alignment vertical="center"/>
    </xf>
    <xf numFmtId="0" fontId="24" fillId="0" borderId="29" xfId="2" applyFont="1" applyFill="1" applyBorder="1" applyAlignment="1">
      <alignment vertical="center"/>
    </xf>
    <xf numFmtId="0" fontId="24" fillId="3" borderId="24" xfId="2" quotePrefix="1" applyFont="1" applyFill="1" applyBorder="1" applyAlignment="1">
      <alignment vertical="center"/>
    </xf>
    <xf numFmtId="0" fontId="18" fillId="5" borderId="0" xfId="0" applyFont="1" applyFill="1" applyAlignment="1">
      <alignment horizontal="center" vertical="center"/>
    </xf>
    <xf numFmtId="0" fontId="14" fillId="6" borderId="14" xfId="0" applyFont="1" applyFill="1" applyBorder="1" applyAlignment="1">
      <alignment horizontal="left" vertical="center"/>
    </xf>
    <xf numFmtId="0" fontId="14" fillId="6" borderId="15" xfId="0" applyFont="1" applyFill="1" applyBorder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wrapText="1" indent="1"/>
    </xf>
    <xf numFmtId="0" fontId="6" fillId="0" borderId="15" xfId="0" applyFont="1" applyBorder="1" applyAlignment="1">
      <alignment horizontal="left" vertical="center" wrapText="1" indent="1"/>
    </xf>
    <xf numFmtId="0" fontId="6" fillId="0" borderId="12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horizontal="left" vertical="center" wrapText="1" indent="1"/>
    </xf>
    <xf numFmtId="0" fontId="6" fillId="0" borderId="8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6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13" xfId="0" applyFont="1" applyFill="1" applyBorder="1" applyAlignment="1">
      <alignment horizontal="left" vertical="center" wrapText="1" indent="1"/>
    </xf>
    <xf numFmtId="0" fontId="6" fillId="0" borderId="15" xfId="0" applyFont="1" applyFill="1" applyBorder="1" applyAlignment="1">
      <alignment horizontal="left" vertical="center" wrapText="1" indent="1"/>
    </xf>
    <xf numFmtId="0" fontId="10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left" vertical="center" wrapText="1" indent="1"/>
    </xf>
    <xf numFmtId="0" fontId="17" fillId="0" borderId="0" xfId="0" applyFont="1" applyAlignment="1">
      <alignment horizontal="center"/>
    </xf>
    <xf numFmtId="0" fontId="6" fillId="0" borderId="5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left" vertical="center" indent="1"/>
    </xf>
    <xf numFmtId="0" fontId="8" fillId="0" borderId="13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8" fillId="0" borderId="15" xfId="0" applyFont="1" applyBorder="1" applyAlignment="1">
      <alignment horizontal="left" vertical="center" indent="1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 indent="1"/>
    </xf>
    <xf numFmtId="0" fontId="8" fillId="0" borderId="14" xfId="0" applyFont="1" applyBorder="1" applyAlignment="1">
      <alignment horizontal="left" vertical="center" wrapText="1" indent="1"/>
    </xf>
    <xf numFmtId="0" fontId="8" fillId="0" borderId="15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15" fontId="6" fillId="0" borderId="7" xfId="0" quotePrefix="1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15" fontId="6" fillId="0" borderId="0" xfId="0" quotePrefix="1" applyNumberFormat="1" applyFont="1" applyBorder="1" applyAlignment="1">
      <alignment horizontal="center" vertical="top" wrapText="1"/>
    </xf>
    <xf numFmtId="15" fontId="6" fillId="0" borderId="8" xfId="0" quotePrefix="1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horizontal="left" vertical="center" indent="1"/>
    </xf>
    <xf numFmtId="0" fontId="20" fillId="0" borderId="14" xfId="0" applyFont="1" applyBorder="1" applyAlignment="1">
      <alignment horizontal="left" vertical="center" indent="1"/>
    </xf>
    <xf numFmtId="0" fontId="20" fillId="0" borderId="15" xfId="0" applyFont="1" applyBorder="1" applyAlignment="1">
      <alignment horizontal="left" vertical="center" indent="1"/>
    </xf>
    <xf numFmtId="0" fontId="13" fillId="0" borderId="13" xfId="0" applyFont="1" applyBorder="1" applyAlignment="1">
      <alignment horizontal="left" vertical="center" indent="1"/>
    </xf>
    <xf numFmtId="0" fontId="13" fillId="0" borderId="14" xfId="0" applyFont="1" applyBorder="1" applyAlignment="1">
      <alignment horizontal="left" vertical="center" indent="1"/>
    </xf>
    <xf numFmtId="0" fontId="13" fillId="0" borderId="15" xfId="0" applyFont="1" applyBorder="1" applyAlignment="1">
      <alignment horizontal="left" vertical="center" indent="1"/>
    </xf>
    <xf numFmtId="0" fontId="13" fillId="0" borderId="13" xfId="0" applyFont="1" applyBorder="1" applyAlignment="1">
      <alignment horizontal="left" vertical="center" wrapText="1" indent="1"/>
    </xf>
    <xf numFmtId="0" fontId="13" fillId="0" borderId="14" xfId="0" applyFont="1" applyBorder="1" applyAlignment="1">
      <alignment horizontal="left" vertical="center" wrapText="1" indent="1"/>
    </xf>
    <xf numFmtId="0" fontId="13" fillId="0" borderId="15" xfId="0" applyFont="1" applyBorder="1" applyAlignment="1">
      <alignment horizontal="left" vertical="center" wrapText="1" indent="1"/>
    </xf>
    <xf numFmtId="0" fontId="13" fillId="0" borderId="12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/>
    <xf numFmtId="0" fontId="0" fillId="0" borderId="8" xfId="0" applyBorder="1"/>
    <xf numFmtId="0" fontId="13" fillId="0" borderId="8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165" fontId="13" fillId="0" borderId="11" xfId="0" applyNumberFormat="1" applyFont="1" applyBorder="1" applyAlignment="1">
      <alignment horizontal="right" vertical="center"/>
    </xf>
    <xf numFmtId="165" fontId="13" fillId="0" borderId="12" xfId="0" applyNumberFormat="1" applyFont="1" applyBorder="1" applyAlignment="1">
      <alignment horizontal="right" vertical="center"/>
    </xf>
    <xf numFmtId="0" fontId="13" fillId="0" borderId="6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2" fontId="13" fillId="0" borderId="2" xfId="0" applyNumberFormat="1" applyFont="1" applyBorder="1" applyAlignment="1">
      <alignment horizontal="center" vertical="center"/>
    </xf>
    <xf numFmtId="2" fontId="13" fillId="0" borderId="4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 indent="1"/>
    </xf>
    <xf numFmtId="0" fontId="13" fillId="0" borderId="7" xfId="0" applyFont="1" applyBorder="1" applyAlignment="1">
      <alignment horizontal="left" vertical="center" indent="1"/>
    </xf>
    <xf numFmtId="0" fontId="13" fillId="0" borderId="9" xfId="0" applyFont="1" applyBorder="1" applyAlignment="1">
      <alignment horizontal="left" vertical="center" indent="1"/>
    </xf>
    <xf numFmtId="0" fontId="13" fillId="0" borderId="11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 indent="1"/>
    </xf>
    <xf numFmtId="0" fontId="13" fillId="0" borderId="6" xfId="0" applyFont="1" applyBorder="1" applyAlignment="1">
      <alignment horizontal="left" vertical="center" indent="1"/>
    </xf>
  </cellXfs>
  <cellStyles count="3">
    <cellStyle name="Comma [0]" xfId="1" builtinId="6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83C7D7"/>
      <color rgb="FF296F7F"/>
      <color rgb="FFA6D86E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PENGUKURAN!A1"/><Relationship Id="rId2" Type="http://schemas.openxmlformats.org/officeDocument/2006/relationships/hyperlink" Target="#'FORM SKP'!A1"/><Relationship Id="rId1" Type="http://schemas.openxmlformats.org/officeDocument/2006/relationships/hyperlink" Target="#'DATA SKP'!A1"/><Relationship Id="rId6" Type="http://schemas.openxmlformats.org/officeDocument/2006/relationships/hyperlink" Target="#COVER!A1"/><Relationship Id="rId5" Type="http://schemas.openxmlformats.org/officeDocument/2006/relationships/hyperlink" Target="#PENILAIAN!A1"/><Relationship Id="rId4" Type="http://schemas.openxmlformats.org/officeDocument/2006/relationships/hyperlink" Target="#'PERILAKU KERJA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633412</xdr:colOff>
      <xdr:row>0</xdr:row>
      <xdr:rowOff>93662</xdr:rowOff>
    </xdr:from>
    <xdr:to>
      <xdr:col>8</xdr:col>
      <xdr:colOff>109537</xdr:colOff>
      <xdr:row>5</xdr:row>
      <xdr:rowOff>128587</xdr:rowOff>
    </xdr:to>
    <xdr:sp macro="" textlink="">
      <xdr:nvSpPr>
        <xdr:cNvPr id="2" name="Rectangle 1"/>
        <xdr:cNvSpPr/>
      </xdr:nvSpPr>
      <xdr:spPr>
        <a:xfrm>
          <a:off x="633412" y="93662"/>
          <a:ext cx="4581525" cy="844550"/>
        </a:xfrm>
        <a:prstGeom prst="rect">
          <a:avLst/>
        </a:prstGeom>
        <a:effectLst>
          <a:glow rad="228600">
            <a:schemeClr val="accent6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rthographicFront"/>
          <a:lightRig rig="soft" dir="tl">
            <a:rot lat="0" lon="0" rev="0"/>
          </a:lightRig>
        </a:scene3d>
        <a:sp3d>
          <a:bevelT prst="slope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id-ID" sz="2400" b="1" cap="none" spc="50">
              <a:ln w="11430"/>
              <a:solidFill>
                <a:sysClr val="windowText" lastClr="00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Bernard MT Condensed" pitchFamily="18" charset="0"/>
            </a:rPr>
            <a:t>MENU SASARAN KERJA</a:t>
          </a:r>
        </a:p>
        <a:p>
          <a:pPr algn="ctr"/>
          <a:r>
            <a:rPr lang="id-ID" sz="2400" b="1" cap="none" spc="50">
              <a:ln w="11430"/>
              <a:solidFill>
                <a:sysClr val="windowText" lastClr="00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Bernard MT Condensed" pitchFamily="18" charset="0"/>
            </a:rPr>
            <a:t>PEGAWAI NEGERI SIPIL</a:t>
          </a:r>
        </a:p>
      </xdr:txBody>
    </xdr:sp>
    <xdr:clientData/>
  </xdr:twoCellAnchor>
  <xdr:twoCellAnchor>
    <xdr:from>
      <xdr:col>0</xdr:col>
      <xdr:colOff>614361</xdr:colOff>
      <xdr:row>7</xdr:row>
      <xdr:rowOff>7937</xdr:rowOff>
    </xdr:from>
    <xdr:to>
      <xdr:col>8</xdr:col>
      <xdr:colOff>90486</xdr:colOff>
      <xdr:row>9</xdr:row>
      <xdr:rowOff>119062</xdr:rowOff>
    </xdr:to>
    <xdr:sp macro="" textlink="">
      <xdr:nvSpPr>
        <xdr:cNvPr id="3" name="Rectangle 2">
          <a:hlinkClick xmlns:r="http://schemas.openxmlformats.org/officeDocument/2006/relationships" r:id="rId1"/>
        </xdr:cNvPr>
        <xdr:cNvSpPr/>
      </xdr:nvSpPr>
      <xdr:spPr>
        <a:xfrm>
          <a:off x="614361" y="1119187"/>
          <a:ext cx="4556125" cy="428625"/>
        </a:xfrm>
        <a:prstGeom prst="rect">
          <a:avLst/>
        </a:prstGeom>
        <a:effectLst>
          <a:glow rad="228600">
            <a:schemeClr val="accent5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id-ID" sz="1800" b="0" cap="none" spc="0">
              <a:ln w="11430"/>
              <a:solidFill>
                <a:srgbClr val="FFFF00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1. DATA</a:t>
          </a:r>
          <a:r>
            <a:rPr lang="id-ID" sz="1800" b="0" cap="none" spc="0" baseline="0">
              <a:ln w="11430"/>
              <a:solidFill>
                <a:srgbClr val="FFFF00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 SASARAN KERJA PEGAWAI</a:t>
          </a:r>
          <a:endParaRPr lang="id-ID" sz="1800" b="0" cap="none" spc="0">
            <a:ln w="11430"/>
            <a:solidFill>
              <a:srgbClr val="FFFF00"/>
            </a:soli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  <a:latin typeface="Bernard MT Condensed" pitchFamily="18" charset="0"/>
          </a:endParaRPr>
        </a:p>
      </xdr:txBody>
    </xdr:sp>
    <xdr:clientData/>
  </xdr:twoCellAnchor>
  <xdr:twoCellAnchor>
    <xdr:from>
      <xdr:col>0</xdr:col>
      <xdr:colOff>612774</xdr:colOff>
      <xdr:row>13</xdr:row>
      <xdr:rowOff>77787</xdr:rowOff>
    </xdr:from>
    <xdr:to>
      <xdr:col>8</xdr:col>
      <xdr:colOff>107949</xdr:colOff>
      <xdr:row>16</xdr:row>
      <xdr:rowOff>30162</xdr:rowOff>
    </xdr:to>
    <xdr:sp macro="" textlink="">
      <xdr:nvSpPr>
        <xdr:cNvPr id="5" name="Rectangle 4">
          <a:hlinkClick xmlns:r="http://schemas.openxmlformats.org/officeDocument/2006/relationships" r:id="rId2"/>
        </xdr:cNvPr>
        <xdr:cNvSpPr/>
      </xdr:nvSpPr>
      <xdr:spPr>
        <a:xfrm>
          <a:off x="612774" y="2141537"/>
          <a:ext cx="4575175" cy="428625"/>
        </a:xfrm>
        <a:prstGeom prst="rect">
          <a:avLst/>
        </a:prstGeom>
        <a:solidFill>
          <a:srgbClr val="FFFF00"/>
        </a:solidFill>
        <a:effectLst>
          <a:glow rad="228600">
            <a:schemeClr val="accent5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id-ID" sz="1800" b="0" cap="none" spc="0">
              <a:ln w="11430"/>
              <a:solidFill>
                <a:schemeClr val="tx1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3. FORMULIR SKP</a:t>
          </a:r>
        </a:p>
      </xdr:txBody>
    </xdr:sp>
    <xdr:clientData/>
  </xdr:twoCellAnchor>
  <xdr:twoCellAnchor>
    <xdr:from>
      <xdr:col>0</xdr:col>
      <xdr:colOff>604837</xdr:colOff>
      <xdr:row>16</xdr:row>
      <xdr:rowOff>133381</xdr:rowOff>
    </xdr:from>
    <xdr:to>
      <xdr:col>8</xdr:col>
      <xdr:colOff>100012</xdr:colOff>
      <xdr:row>19</xdr:row>
      <xdr:rowOff>88931</xdr:rowOff>
    </xdr:to>
    <xdr:sp macro="" textlink="">
      <xdr:nvSpPr>
        <xdr:cNvPr id="6" name="Rectangle 5">
          <a:hlinkClick xmlns:r="http://schemas.openxmlformats.org/officeDocument/2006/relationships" r:id="rId3"/>
        </xdr:cNvPr>
        <xdr:cNvSpPr/>
      </xdr:nvSpPr>
      <xdr:spPr>
        <a:xfrm>
          <a:off x="604837" y="2673381"/>
          <a:ext cx="4575175" cy="431800"/>
        </a:xfrm>
        <a:prstGeom prst="rect">
          <a:avLst/>
        </a:prstGeom>
        <a:effectLst>
          <a:glow rad="228600">
            <a:schemeClr val="accent5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id-ID" sz="1800" b="0" cap="none" spc="0">
              <a:ln w="11430"/>
              <a:solidFill>
                <a:schemeClr val="bg1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4. PENGUKURAN CAPAIAN SKP</a:t>
          </a:r>
        </a:p>
      </xdr:txBody>
    </xdr:sp>
    <xdr:clientData/>
  </xdr:twoCellAnchor>
  <xdr:twoCellAnchor>
    <xdr:from>
      <xdr:col>0</xdr:col>
      <xdr:colOff>604836</xdr:colOff>
      <xdr:row>20</xdr:row>
      <xdr:rowOff>50831</xdr:rowOff>
    </xdr:from>
    <xdr:to>
      <xdr:col>8</xdr:col>
      <xdr:colOff>100011</xdr:colOff>
      <xdr:row>23</xdr:row>
      <xdr:rowOff>3206</xdr:rowOff>
    </xdr:to>
    <xdr:sp macro="" textlink="">
      <xdr:nvSpPr>
        <xdr:cNvPr id="7" name="Rectangle 6">
          <a:hlinkClick xmlns:r="http://schemas.openxmlformats.org/officeDocument/2006/relationships" r:id="rId4"/>
        </xdr:cNvPr>
        <xdr:cNvSpPr/>
      </xdr:nvSpPr>
      <xdr:spPr>
        <a:xfrm>
          <a:off x="604836" y="3225831"/>
          <a:ext cx="4575175" cy="428625"/>
        </a:xfrm>
        <a:prstGeom prst="rect">
          <a:avLst/>
        </a:prstGeom>
        <a:effectLst>
          <a:glow rad="228600">
            <a:schemeClr val="accent5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id-ID" sz="1800" b="0" cap="none" spc="0">
              <a:ln w="11430"/>
              <a:solidFill>
                <a:schemeClr val="bg2">
                  <a:lumMod val="10000"/>
                </a:schemeClr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5. BUKU CATATAN PERILAKU KERJA PNS</a:t>
          </a:r>
        </a:p>
      </xdr:txBody>
    </xdr:sp>
    <xdr:clientData/>
  </xdr:twoCellAnchor>
  <xdr:twoCellAnchor>
    <xdr:from>
      <xdr:col>0</xdr:col>
      <xdr:colOff>595312</xdr:colOff>
      <xdr:row>23</xdr:row>
      <xdr:rowOff>104806</xdr:rowOff>
    </xdr:from>
    <xdr:to>
      <xdr:col>8</xdr:col>
      <xdr:colOff>100012</xdr:colOff>
      <xdr:row>26</xdr:row>
      <xdr:rowOff>60356</xdr:rowOff>
    </xdr:to>
    <xdr:sp macro="" textlink="">
      <xdr:nvSpPr>
        <xdr:cNvPr id="8" name="Rectangle 7">
          <a:hlinkClick xmlns:r="http://schemas.openxmlformats.org/officeDocument/2006/relationships" r:id="rId5"/>
        </xdr:cNvPr>
        <xdr:cNvSpPr/>
      </xdr:nvSpPr>
      <xdr:spPr>
        <a:xfrm>
          <a:off x="595312" y="3756056"/>
          <a:ext cx="4584700" cy="431800"/>
        </a:xfrm>
        <a:prstGeom prst="rect">
          <a:avLst/>
        </a:prstGeom>
        <a:effectLst>
          <a:glow rad="228600">
            <a:schemeClr val="accent5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id-ID" sz="1800" b="0" cap="none" spc="0">
              <a:ln w="11430"/>
              <a:solidFill>
                <a:schemeClr val="bg1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6. PENILAIAN PRESTASI KERJA PNS</a:t>
          </a:r>
        </a:p>
      </xdr:txBody>
    </xdr:sp>
    <xdr:clientData/>
  </xdr:twoCellAnchor>
  <xdr:twoCellAnchor>
    <xdr:from>
      <xdr:col>0</xdr:col>
      <xdr:colOff>603248</xdr:colOff>
      <xdr:row>10</xdr:row>
      <xdr:rowOff>55584</xdr:rowOff>
    </xdr:from>
    <xdr:to>
      <xdr:col>8</xdr:col>
      <xdr:colOff>98423</xdr:colOff>
      <xdr:row>13</xdr:row>
      <xdr:rowOff>7959</xdr:rowOff>
    </xdr:to>
    <xdr:sp macro="" textlink="">
      <xdr:nvSpPr>
        <xdr:cNvPr id="9" name="Rectangle 8">
          <a:hlinkClick xmlns:r="http://schemas.openxmlformats.org/officeDocument/2006/relationships" r:id="rId6"/>
        </xdr:cNvPr>
        <xdr:cNvSpPr/>
      </xdr:nvSpPr>
      <xdr:spPr>
        <a:xfrm>
          <a:off x="603248" y="1643084"/>
          <a:ext cx="4575175" cy="428625"/>
        </a:xfrm>
        <a:prstGeom prst="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id-ID" sz="1800" b="0" cap="none" spc="0">
              <a:ln w="11430"/>
              <a:solidFill>
                <a:srgbClr val="FFFF00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2. COVER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8</xdr:row>
      <xdr:rowOff>19050</xdr:rowOff>
    </xdr:from>
    <xdr:to>
      <xdr:col>7</xdr:col>
      <xdr:colOff>419100</xdr:colOff>
      <xdr:row>11</xdr:row>
      <xdr:rowOff>257175</xdr:rowOff>
    </xdr:to>
    <xdr:sp macro="" textlink="">
      <xdr:nvSpPr>
        <xdr:cNvPr id="4" name="Left Arrow Callout 3">
          <a:hlinkClick xmlns:r="http://schemas.openxmlformats.org/officeDocument/2006/relationships" r:id="rId1"/>
        </xdr:cNvPr>
        <xdr:cNvSpPr/>
      </xdr:nvSpPr>
      <xdr:spPr>
        <a:xfrm>
          <a:off x="6591300" y="2190750"/>
          <a:ext cx="1009650" cy="1095375"/>
        </a:xfrm>
        <a:prstGeom prst="leftArrowCallout">
          <a:avLst>
            <a:gd name="adj1" fmla="val 9906"/>
            <a:gd name="adj2" fmla="val 47641"/>
            <a:gd name="adj3" fmla="val 25000"/>
            <a:gd name="adj4" fmla="val 6497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100"/>
            </a:lnSpc>
          </a:pPr>
          <a:r>
            <a:rPr lang="id-ID" sz="1100" b="1"/>
            <a:t>BACK</a:t>
          </a:r>
          <a:r>
            <a:rPr lang="id-ID" sz="1100" b="1" baseline="0"/>
            <a:t> TO MENU UTAMA</a:t>
          </a:r>
          <a:endParaRPr lang="id-ID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6</xdr:row>
      <xdr:rowOff>0</xdr:rowOff>
    </xdr:from>
    <xdr:to>
      <xdr:col>11</xdr:col>
      <xdr:colOff>400050</xdr:colOff>
      <xdr:row>8</xdr:row>
      <xdr:rowOff>104775</xdr:rowOff>
    </xdr:to>
    <xdr:sp macro="" textlink="">
      <xdr:nvSpPr>
        <xdr:cNvPr id="5" name="Left Arrow Callout 4">
          <a:hlinkClick xmlns:r="http://schemas.openxmlformats.org/officeDocument/2006/relationships" r:id="rId1"/>
        </xdr:cNvPr>
        <xdr:cNvSpPr/>
      </xdr:nvSpPr>
      <xdr:spPr>
        <a:xfrm>
          <a:off x="5991225" y="657225"/>
          <a:ext cx="1038225" cy="1095375"/>
        </a:xfrm>
        <a:prstGeom prst="leftArrowCallout">
          <a:avLst>
            <a:gd name="adj1" fmla="val 9906"/>
            <a:gd name="adj2" fmla="val 47641"/>
            <a:gd name="adj3" fmla="val 25000"/>
            <a:gd name="adj4" fmla="val 6497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100"/>
            </a:lnSpc>
          </a:pPr>
          <a:r>
            <a:rPr lang="id-ID" sz="1100" b="1"/>
            <a:t>BACK</a:t>
          </a:r>
          <a:r>
            <a:rPr lang="id-ID" sz="1100" b="1" baseline="0"/>
            <a:t> TO MENU UTAMA</a:t>
          </a:r>
          <a:endParaRPr lang="id-ID" sz="1100" b="1"/>
        </a:p>
      </xdr:txBody>
    </xdr:sp>
    <xdr:clientData/>
  </xdr:twoCellAnchor>
  <xdr:twoCellAnchor>
    <xdr:from>
      <xdr:col>3</xdr:col>
      <xdr:colOff>266700</xdr:colOff>
      <xdr:row>4</xdr:row>
      <xdr:rowOff>104775</xdr:rowOff>
    </xdr:from>
    <xdr:to>
      <xdr:col>6</xdr:col>
      <xdr:colOff>57150</xdr:colOff>
      <xdr:row>6</xdr:row>
      <xdr:rowOff>723900</xdr:rowOff>
    </xdr:to>
    <xdr:pic>
      <xdr:nvPicPr>
        <xdr:cNvPr id="335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14600" y="762000"/>
          <a:ext cx="8096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1</xdr:row>
      <xdr:rowOff>19050</xdr:rowOff>
    </xdr:from>
    <xdr:to>
      <xdr:col>12</xdr:col>
      <xdr:colOff>447675</xdr:colOff>
      <xdr:row>7</xdr:row>
      <xdr:rowOff>9525</xdr:rowOff>
    </xdr:to>
    <xdr:sp macro="" textlink="">
      <xdr:nvSpPr>
        <xdr:cNvPr id="4" name="Left Arrow Callout 3">
          <a:hlinkClick xmlns:r="http://schemas.openxmlformats.org/officeDocument/2006/relationships" r:id="rId1"/>
        </xdr:cNvPr>
        <xdr:cNvSpPr/>
      </xdr:nvSpPr>
      <xdr:spPr>
        <a:xfrm>
          <a:off x="8639175" y="219075"/>
          <a:ext cx="1066800" cy="1104900"/>
        </a:xfrm>
        <a:prstGeom prst="leftArrowCallout">
          <a:avLst>
            <a:gd name="adj1" fmla="val 9906"/>
            <a:gd name="adj2" fmla="val 47641"/>
            <a:gd name="adj3" fmla="val 25000"/>
            <a:gd name="adj4" fmla="val 6497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100"/>
            </a:lnSpc>
          </a:pPr>
          <a:r>
            <a:rPr lang="id-ID" sz="1100" b="1"/>
            <a:t>BACK</a:t>
          </a:r>
          <a:r>
            <a:rPr lang="id-ID" sz="1100" b="1" baseline="0"/>
            <a:t> TO MENU UTAMA</a:t>
          </a:r>
          <a:endParaRPr lang="id-ID" sz="11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150798</xdr:colOff>
      <xdr:row>6</xdr:row>
      <xdr:rowOff>230187</xdr:rowOff>
    </xdr:from>
    <xdr:to>
      <xdr:col>18</xdr:col>
      <xdr:colOff>928687</xdr:colOff>
      <xdr:row>21</xdr:row>
      <xdr:rowOff>0</xdr:rowOff>
    </xdr:to>
    <xdr:sp macro="" textlink="">
      <xdr:nvSpPr>
        <xdr:cNvPr id="3" name="Left Arrow Callout 2">
          <a:hlinkClick xmlns:r="http://schemas.openxmlformats.org/officeDocument/2006/relationships" r:id="rId1"/>
        </xdr:cNvPr>
        <xdr:cNvSpPr/>
      </xdr:nvSpPr>
      <xdr:spPr>
        <a:xfrm>
          <a:off x="9905986" y="1373187"/>
          <a:ext cx="777889" cy="896939"/>
        </a:xfrm>
        <a:prstGeom prst="leftArrowCallout">
          <a:avLst>
            <a:gd name="adj1" fmla="val 8136"/>
            <a:gd name="adj2" fmla="val 47641"/>
            <a:gd name="adj3" fmla="val 25000"/>
            <a:gd name="adj4" fmla="val 6497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700"/>
            </a:lnSpc>
          </a:pPr>
          <a:r>
            <a:rPr lang="id-ID" sz="1100" b="1"/>
            <a:t>BACK</a:t>
          </a:r>
          <a:r>
            <a:rPr lang="id-ID" sz="1100" b="1" baseline="0"/>
            <a:t> TO MENU UTAMA</a:t>
          </a:r>
          <a:endParaRPr lang="id-ID" sz="11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2</xdr:row>
      <xdr:rowOff>180975</xdr:rowOff>
    </xdr:from>
    <xdr:to>
      <xdr:col>12</xdr:col>
      <xdr:colOff>0</xdr:colOff>
      <xdr:row>6</xdr:row>
      <xdr:rowOff>114300</xdr:rowOff>
    </xdr:to>
    <xdr:sp macro="" textlink="">
      <xdr:nvSpPr>
        <xdr:cNvPr id="2" name="Left Arrow Callout 1">
          <a:hlinkClick xmlns:r="http://schemas.openxmlformats.org/officeDocument/2006/relationships" r:id="rId1"/>
        </xdr:cNvPr>
        <xdr:cNvSpPr/>
      </xdr:nvSpPr>
      <xdr:spPr>
        <a:xfrm>
          <a:off x="6858000" y="628650"/>
          <a:ext cx="1009650" cy="1104900"/>
        </a:xfrm>
        <a:prstGeom prst="leftArrowCallout">
          <a:avLst>
            <a:gd name="adj1" fmla="val 9906"/>
            <a:gd name="adj2" fmla="val 47641"/>
            <a:gd name="adj3" fmla="val 25000"/>
            <a:gd name="adj4" fmla="val 6497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100"/>
            </a:lnSpc>
          </a:pPr>
          <a:r>
            <a:rPr lang="id-ID" sz="1100" b="1"/>
            <a:t>BACK</a:t>
          </a:r>
          <a:r>
            <a:rPr lang="id-ID" sz="1100" b="1" baseline="0"/>
            <a:t> TO MENU UTAMA</a:t>
          </a:r>
          <a:endParaRPr lang="id-ID" sz="1100" b="1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1076325</xdr:colOff>
      <xdr:row>0</xdr:row>
      <xdr:rowOff>104775</xdr:rowOff>
    </xdr:from>
    <xdr:to>
      <xdr:col>6</xdr:col>
      <xdr:colOff>1009650</xdr:colOff>
      <xdr:row>5</xdr:row>
      <xdr:rowOff>85725</xdr:rowOff>
    </xdr:to>
    <xdr:pic>
      <xdr:nvPicPr>
        <xdr:cNvPr id="74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09875" y="104775"/>
          <a:ext cx="10668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8</xdr:row>
      <xdr:rowOff>173182</xdr:rowOff>
    </xdr:from>
    <xdr:to>
      <xdr:col>12</xdr:col>
      <xdr:colOff>403514</xdr:colOff>
      <xdr:row>13</xdr:row>
      <xdr:rowOff>135082</xdr:rowOff>
    </xdr:to>
    <xdr:sp macro="" textlink="">
      <xdr:nvSpPr>
        <xdr:cNvPr id="3" name="Left Arrow Callout 2">
          <a:hlinkClick xmlns:r="http://schemas.openxmlformats.org/officeDocument/2006/relationships" r:id="rId2"/>
        </xdr:cNvPr>
        <xdr:cNvSpPr/>
      </xdr:nvSpPr>
      <xdr:spPr>
        <a:xfrm>
          <a:off x="6546273" y="1766455"/>
          <a:ext cx="1009650" cy="1104900"/>
        </a:xfrm>
        <a:prstGeom prst="leftArrowCallout">
          <a:avLst>
            <a:gd name="adj1" fmla="val 9906"/>
            <a:gd name="adj2" fmla="val 47641"/>
            <a:gd name="adj3" fmla="val 25000"/>
            <a:gd name="adj4" fmla="val 6497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100"/>
            </a:lnSpc>
          </a:pPr>
          <a:r>
            <a:rPr lang="id-ID" sz="1100" b="1"/>
            <a:t>BACK</a:t>
          </a:r>
          <a:r>
            <a:rPr lang="id-ID" sz="1100" b="1" baseline="0"/>
            <a:t> TO MENU UTAMA</a:t>
          </a:r>
          <a:endParaRPr lang="id-ID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9" tint="-0.249977111117893"/>
  </sheetPr>
  <dimension ref="A1"/>
  <sheetViews>
    <sheetView showGridLines="0" showRowColHeaders="0" showRuler="0" view="pageLayout" zoomScale="80" zoomScalePageLayoutView="80" workbookViewId="0"/>
  </sheetViews>
  <sheetFormatPr defaultRowHeight="12.75"/>
  <sheetData/>
  <pageMargins left="0.87" right="0.70866141732283472" top="0.74803149606299213" bottom="0.74803149606299213" header="0.31496062992125984" footer="0.31496062992125984"/>
  <pageSetup paperSize="9" orientation="portrait" horizontalDpi="4294967293" verticalDpi="4294967293" r:id="rId1"/>
  <headerFooter>
    <oddHeader>&amp;C&amp;"-,Regular"&amp;8Created by Bangpeg2013</oddHeader>
    <oddFooter>&amp;C&amp;"-,Regular"&amp;8KANTOR REGIONAL IIIBADAN KEPEGAWAIAN NEGARA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8" tint="-0.249977111117893"/>
  </sheetPr>
  <dimension ref="A1:E20"/>
  <sheetViews>
    <sheetView tabSelected="1" showWhiteSpace="0" zoomScale="80" zoomScaleNormal="80" zoomScalePageLayoutView="87" workbookViewId="0">
      <selection activeCell="E4" sqref="E4"/>
    </sheetView>
  </sheetViews>
  <sheetFormatPr defaultRowHeight="18"/>
  <cols>
    <col min="1" max="1" width="4.28515625" style="77" customWidth="1"/>
    <col min="2" max="2" width="3.7109375" style="76" customWidth="1"/>
    <col min="3" max="3" width="25.7109375" style="76" customWidth="1"/>
    <col min="4" max="4" width="1.5703125" style="76" bestFit="1" customWidth="1"/>
    <col min="5" max="5" width="55.7109375" style="76" customWidth="1"/>
    <col min="6" max="9" width="9.140625" style="76"/>
    <col min="10" max="10" width="18.85546875" style="76" bestFit="1" customWidth="1"/>
    <col min="11" max="16384" width="9.140625" style="76"/>
  </cols>
  <sheetData>
    <row r="1" spans="1:5" ht="24.75" customHeight="1">
      <c r="A1" s="203" t="s">
        <v>102</v>
      </c>
      <c r="B1" s="203"/>
      <c r="C1" s="203"/>
      <c r="D1" s="203"/>
      <c r="E1" s="203"/>
    </row>
    <row r="2" spans="1:5" ht="12" customHeight="1"/>
    <row r="3" spans="1:5" ht="22.5" customHeight="1">
      <c r="A3" s="189">
        <v>1</v>
      </c>
      <c r="B3" s="204" t="s">
        <v>59</v>
      </c>
      <c r="C3" s="204"/>
      <c r="D3" s="204"/>
      <c r="E3" s="205"/>
    </row>
    <row r="4" spans="1:5" ht="22.5" customHeight="1">
      <c r="A4" s="78"/>
      <c r="B4" s="187" t="s">
        <v>61</v>
      </c>
      <c r="C4" s="186" t="s">
        <v>4</v>
      </c>
      <c r="D4" s="184" t="s">
        <v>71</v>
      </c>
      <c r="E4" s="178" t="s">
        <v>173</v>
      </c>
    </row>
    <row r="5" spans="1:5" ht="22.5" customHeight="1">
      <c r="A5" s="79"/>
      <c r="B5" s="187" t="s">
        <v>65</v>
      </c>
      <c r="C5" s="186" t="s">
        <v>5</v>
      </c>
      <c r="D5" s="184" t="s">
        <v>71</v>
      </c>
      <c r="E5" s="179" t="str">
        <f>VLOOKUP(E4,SOURCE!$A$2:$M$206,2,FALSE)</f>
        <v>198809232014041002</v>
      </c>
    </row>
    <row r="6" spans="1:5" ht="22.5" customHeight="1">
      <c r="A6" s="79"/>
      <c r="B6" s="188" t="s">
        <v>66</v>
      </c>
      <c r="C6" s="186" t="s">
        <v>405</v>
      </c>
      <c r="D6" s="184" t="s">
        <v>71</v>
      </c>
      <c r="E6" s="179" t="str">
        <f>VLOOKUP(E4,SOURCE!$A$2:$M$206,3,FALSE)</f>
        <v>Pengatur Tingkat I / II/d</v>
      </c>
    </row>
    <row r="7" spans="1:5" ht="22.5" customHeight="1">
      <c r="A7" s="79"/>
      <c r="B7" s="188" t="s">
        <v>67</v>
      </c>
      <c r="C7" s="186" t="s">
        <v>6</v>
      </c>
      <c r="D7" s="185" t="s">
        <v>71</v>
      </c>
      <c r="E7" s="179" t="str">
        <f>VLOOKUP(E4,SOURCE!$A$2:$M$206,5,FALSE)</f>
        <v>Teknisi Laboratorium</v>
      </c>
    </row>
    <row r="8" spans="1:5" ht="22.5" customHeight="1">
      <c r="A8" s="80"/>
      <c r="B8" s="188" t="s">
        <v>68</v>
      </c>
      <c r="C8" s="186" t="s">
        <v>7</v>
      </c>
      <c r="D8" s="185" t="s">
        <v>71</v>
      </c>
      <c r="E8" s="180" t="s">
        <v>111</v>
      </c>
    </row>
    <row r="9" spans="1:5" ht="22.5" customHeight="1">
      <c r="A9" s="190">
        <v>2</v>
      </c>
      <c r="B9" s="204" t="s">
        <v>69</v>
      </c>
      <c r="C9" s="204"/>
      <c r="D9" s="204"/>
      <c r="E9" s="205"/>
    </row>
    <row r="10" spans="1:5" ht="22.5" customHeight="1">
      <c r="A10" s="78"/>
      <c r="B10" s="187" t="s">
        <v>61</v>
      </c>
      <c r="C10" s="186" t="s">
        <v>4</v>
      </c>
      <c r="D10" s="184" t="s">
        <v>71</v>
      </c>
      <c r="E10" s="181" t="str">
        <f>VLOOKUP(E4,SOURCE!$A$2:$M$206,6,FALSE)</f>
        <v>Mohammad Basuki Rahmat, ST., MT.</v>
      </c>
    </row>
    <row r="11" spans="1:5" ht="22.5" customHeight="1">
      <c r="A11" s="79"/>
      <c r="B11" s="187" t="s">
        <v>65</v>
      </c>
      <c r="C11" s="186" t="s">
        <v>5</v>
      </c>
      <c r="D11" s="184" t="s">
        <v>71</v>
      </c>
      <c r="E11" s="181" t="str">
        <f>VLOOKUP(E4,SOURCE!$A$2:$M$206,7,FALSE)</f>
        <v>197305222000031001</v>
      </c>
    </row>
    <row r="12" spans="1:5" ht="22.5" customHeight="1">
      <c r="A12" s="79"/>
      <c r="B12" s="188" t="s">
        <v>66</v>
      </c>
      <c r="C12" s="186" t="s">
        <v>405</v>
      </c>
      <c r="D12" s="184" t="s">
        <v>71</v>
      </c>
      <c r="E12" s="182" t="str">
        <f>VLOOKUP(E4,SOURCE!$A$2:$M$206,8,FALSE)</f>
        <v>Penata Tingkat I / III/d</v>
      </c>
    </row>
    <row r="13" spans="1:5" ht="22.5" customHeight="1">
      <c r="A13" s="79"/>
      <c r="B13" s="188" t="s">
        <v>67</v>
      </c>
      <c r="C13" s="186" t="s">
        <v>6</v>
      </c>
      <c r="D13" s="185" t="s">
        <v>71</v>
      </c>
      <c r="E13" s="182" t="str">
        <f>VLOOKUP(E4,SOURCE!$A$2:$M$206,9,FALSE)</f>
        <v>Ketua Jurusan Teknik Kelistrikan Kapal</v>
      </c>
    </row>
    <row r="14" spans="1:5" ht="22.5" customHeight="1">
      <c r="A14" s="80"/>
      <c r="B14" s="188" t="s">
        <v>68</v>
      </c>
      <c r="C14" s="186" t="s">
        <v>7</v>
      </c>
      <c r="D14" s="185" t="s">
        <v>71</v>
      </c>
      <c r="E14" s="180" t="s">
        <v>111</v>
      </c>
    </row>
    <row r="15" spans="1:5" ht="22.5" customHeight="1">
      <c r="A15" s="190">
        <v>3</v>
      </c>
      <c r="B15" s="204" t="s">
        <v>70</v>
      </c>
      <c r="C15" s="204"/>
      <c r="D15" s="204"/>
      <c r="E15" s="205"/>
    </row>
    <row r="16" spans="1:5" ht="22.5" customHeight="1">
      <c r="A16" s="78"/>
      <c r="B16" s="187" t="s">
        <v>61</v>
      </c>
      <c r="C16" s="186" t="s">
        <v>4</v>
      </c>
      <c r="D16" s="184" t="s">
        <v>71</v>
      </c>
      <c r="E16" s="183" t="str">
        <f>VLOOKUP(E4,SOURCE!$A$2:$M$206,10,FALSE)</f>
        <v>Adi Wirawan Husodo, ST., MT.</v>
      </c>
    </row>
    <row r="17" spans="1:5" ht="22.5" customHeight="1">
      <c r="A17" s="79"/>
      <c r="B17" s="187" t="s">
        <v>65</v>
      </c>
      <c r="C17" s="186" t="s">
        <v>5</v>
      </c>
      <c r="D17" s="184" t="s">
        <v>71</v>
      </c>
      <c r="E17" s="179" t="str">
        <f>VLOOKUP(E4,SOURCE!$A$2:$M$206,11,FALSE)</f>
        <v>197502201999031001</v>
      </c>
    </row>
    <row r="18" spans="1:5" ht="22.5" customHeight="1">
      <c r="A18" s="79"/>
      <c r="B18" s="188" t="s">
        <v>66</v>
      </c>
      <c r="C18" s="186" t="s">
        <v>405</v>
      </c>
      <c r="D18" s="184" t="s">
        <v>71</v>
      </c>
      <c r="E18" s="183" t="str">
        <f>VLOOKUP(E4,SOURCE!$A$2:$M$206,12,FALSE)</f>
        <v>Pembina Tingkat I / IV/b</v>
      </c>
    </row>
    <row r="19" spans="1:5" ht="22.5" customHeight="1">
      <c r="A19" s="79"/>
      <c r="B19" s="188" t="s">
        <v>67</v>
      </c>
      <c r="C19" s="186" t="s">
        <v>6</v>
      </c>
      <c r="D19" s="185" t="s">
        <v>71</v>
      </c>
      <c r="E19" s="183" t="str">
        <f>VLOOKUP(E4,SOURCE!$A$2:$M$206,13,FALSE)</f>
        <v>Wakil Direktur I</v>
      </c>
    </row>
    <row r="20" spans="1:5" ht="22.5" customHeight="1">
      <c r="A20" s="80"/>
      <c r="B20" s="188" t="s">
        <v>68</v>
      </c>
      <c r="C20" s="186" t="s">
        <v>7</v>
      </c>
      <c r="D20" s="185" t="s">
        <v>71</v>
      </c>
      <c r="E20" s="180" t="s">
        <v>111</v>
      </c>
    </row>
  </sheetData>
  <sheetProtection password="CF7A" sheet="1" objects="1" scenarios="1" selectLockedCells="1" selectUnlockedCells="1"/>
  <protectedRanges>
    <protectedRange sqref="E4" name="Range1"/>
  </protectedRanges>
  <mergeCells count="4">
    <mergeCell ref="A1:E1"/>
    <mergeCell ref="B3:E3"/>
    <mergeCell ref="B9:E9"/>
    <mergeCell ref="B15:E15"/>
  </mergeCells>
  <dataValidations count="1">
    <dataValidation type="list" allowBlank="1" showInputMessage="1" showErrorMessage="1" sqref="E4">
      <formula1>SOURCE!$A$2:$A$102</formula1>
    </dataValidation>
  </dataValidations>
  <pageMargins left="0.74803149606299213" right="0.43307086614173229" top="0.74803149606299213" bottom="0.74803149606299213" header="0.31496062992125984" footer="0.31496062992125984"/>
  <pageSetup paperSize="9" orientation="portrait" horizontalDpi="4294967293" vertic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SOURCE!$A$2:$A$108</xm:f>
          </x14:formula1>
          <xm:sqref>E4</xm:sqref>
        </x14:dataValidation>
        <x14:dataValidation type="list" allowBlank="1" showInputMessage="1" showErrorMessage="1">
          <x14:formula1>
            <xm:f>SOURCE!$A$2:$A$107</xm:f>
          </x14:formula1>
          <xm:sqref>E4</xm:sqref>
        </x14:dataValidation>
        <x14:dataValidation type="list" allowBlank="1" showInputMessage="1" showErrorMessage="1">
          <x14:formula1>
            <xm:f>SOURCE!$A$2:$A$103</xm:f>
          </x14:formula1>
          <xm:sqref>E4</xm:sqref>
        </x14:dataValidation>
        <x14:dataValidation type="list" allowBlank="1" showInputMessage="1" showErrorMessage="1">
          <x14:formula1>
            <xm:f>SOURCE!$A$2:$A$103</xm:f>
          </x14:formula1>
          <xm:sqref>E4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8" tint="-0.249977111117893"/>
  </sheetPr>
  <dimension ref="A1:J43"/>
  <sheetViews>
    <sheetView zoomScale="80" zoomScaleNormal="80" workbookViewId="0">
      <selection activeCell="F34" sqref="F34"/>
    </sheetView>
  </sheetViews>
  <sheetFormatPr defaultRowHeight="12.75"/>
  <cols>
    <col min="1" max="1" width="15.42578125" style="81" customWidth="1"/>
    <col min="2" max="3" width="9.140625" style="81"/>
    <col min="4" max="4" width="4.5703125" style="81" customWidth="1"/>
    <col min="5" max="5" width="1.5703125" style="81" customWidth="1"/>
    <col min="6" max="16384" width="9.140625" style="81"/>
  </cols>
  <sheetData>
    <row r="1" spans="1:10" ht="13.5" thickTop="1">
      <c r="A1" s="84"/>
      <c r="B1" s="85"/>
      <c r="C1" s="85"/>
      <c r="D1" s="85"/>
      <c r="E1" s="85"/>
      <c r="F1" s="85"/>
      <c r="G1" s="85"/>
      <c r="H1" s="85"/>
      <c r="I1" s="85"/>
      <c r="J1" s="86"/>
    </row>
    <row r="2" spans="1:10">
      <c r="A2" s="87"/>
      <c r="B2" s="82"/>
      <c r="C2" s="82"/>
      <c r="D2" s="82"/>
      <c r="E2" s="82"/>
      <c r="F2" s="82"/>
      <c r="G2" s="82"/>
      <c r="H2" s="82"/>
      <c r="I2" s="82"/>
      <c r="J2" s="88"/>
    </row>
    <row r="3" spans="1:10">
      <c r="A3" s="87"/>
      <c r="B3" s="82"/>
      <c r="C3" s="82"/>
      <c r="D3" s="82"/>
      <c r="E3" s="82"/>
      <c r="F3" s="82"/>
      <c r="G3" s="82"/>
      <c r="H3" s="82"/>
      <c r="I3" s="82"/>
      <c r="J3" s="88"/>
    </row>
    <row r="4" spans="1:10">
      <c r="A4" s="87"/>
      <c r="B4" s="82"/>
      <c r="C4" s="82"/>
      <c r="D4" s="82"/>
      <c r="E4" s="82"/>
      <c r="F4" s="82"/>
      <c r="G4" s="82"/>
      <c r="H4" s="82"/>
      <c r="I4" s="82"/>
      <c r="J4" s="88"/>
    </row>
    <row r="5" spans="1:10">
      <c r="A5" s="87"/>
      <c r="B5" s="82"/>
      <c r="C5" s="82"/>
      <c r="D5" s="82"/>
      <c r="E5" s="82"/>
      <c r="F5" s="82"/>
      <c r="G5" s="82"/>
      <c r="H5" s="82"/>
      <c r="I5" s="82"/>
      <c r="J5" s="88"/>
    </row>
    <row r="6" spans="1:10">
      <c r="A6" s="87"/>
      <c r="B6" s="82"/>
      <c r="C6" s="82"/>
      <c r="D6" s="82"/>
      <c r="E6" s="82"/>
      <c r="F6" s="82"/>
      <c r="G6" s="82"/>
      <c r="H6" s="82"/>
      <c r="I6" s="82"/>
      <c r="J6" s="88"/>
    </row>
    <row r="7" spans="1:10" ht="60" customHeight="1">
      <c r="A7" s="87"/>
      <c r="B7" s="82"/>
      <c r="C7" s="82"/>
      <c r="D7" s="82"/>
      <c r="E7" s="82"/>
      <c r="F7" s="82"/>
      <c r="G7" s="82"/>
      <c r="H7" s="82"/>
      <c r="I7" s="82"/>
      <c r="J7" s="88"/>
    </row>
    <row r="8" spans="1:10" ht="18">
      <c r="A8" s="206" t="s">
        <v>56</v>
      </c>
      <c r="B8" s="207"/>
      <c r="C8" s="207"/>
      <c r="D8" s="207"/>
      <c r="E8" s="207"/>
      <c r="F8" s="207"/>
      <c r="G8" s="207"/>
      <c r="H8" s="207"/>
      <c r="I8" s="207"/>
      <c r="J8" s="208"/>
    </row>
    <row r="9" spans="1:10" ht="18">
      <c r="A9" s="206" t="s">
        <v>57</v>
      </c>
      <c r="B9" s="207"/>
      <c r="C9" s="207"/>
      <c r="D9" s="207"/>
      <c r="E9" s="207"/>
      <c r="F9" s="207"/>
      <c r="G9" s="207"/>
      <c r="H9" s="207"/>
      <c r="I9" s="207"/>
      <c r="J9" s="208"/>
    </row>
    <row r="10" spans="1:10">
      <c r="A10" s="87"/>
      <c r="B10" s="82"/>
      <c r="C10" s="82"/>
      <c r="D10" s="82"/>
      <c r="E10" s="82"/>
      <c r="F10" s="82"/>
      <c r="G10" s="82"/>
      <c r="H10" s="82"/>
      <c r="I10" s="82"/>
      <c r="J10" s="88"/>
    </row>
    <row r="11" spans="1:10">
      <c r="A11" s="87"/>
      <c r="B11" s="82"/>
      <c r="C11" s="82"/>
      <c r="D11" s="82"/>
      <c r="E11" s="82"/>
      <c r="F11" s="82"/>
      <c r="G11" s="82"/>
      <c r="H11" s="82"/>
      <c r="I11" s="82"/>
      <c r="J11" s="88"/>
    </row>
    <row r="12" spans="1:10">
      <c r="A12" s="87"/>
      <c r="B12" s="82"/>
      <c r="C12" s="82"/>
      <c r="D12" s="82"/>
      <c r="E12" s="82"/>
      <c r="F12" s="82"/>
      <c r="G12" s="82"/>
      <c r="H12" s="82"/>
      <c r="I12" s="82"/>
      <c r="J12" s="88"/>
    </row>
    <row r="13" spans="1:10">
      <c r="A13" s="87"/>
      <c r="B13" s="82"/>
      <c r="C13" s="82"/>
      <c r="D13" s="82"/>
      <c r="E13" s="82"/>
      <c r="F13" s="82"/>
      <c r="G13" s="82"/>
      <c r="H13" s="82"/>
      <c r="I13" s="82"/>
      <c r="J13" s="88"/>
    </row>
    <row r="14" spans="1:10">
      <c r="A14" s="87"/>
      <c r="B14" s="82"/>
      <c r="C14" s="82"/>
      <c r="D14" s="82"/>
      <c r="E14" s="82"/>
      <c r="F14" s="82"/>
      <c r="G14" s="82"/>
      <c r="H14" s="82"/>
      <c r="I14" s="82"/>
      <c r="J14" s="88"/>
    </row>
    <row r="15" spans="1:10" ht="15.75">
      <c r="A15" s="209" t="s">
        <v>104</v>
      </c>
      <c r="B15" s="210"/>
      <c r="C15" s="210"/>
      <c r="D15" s="210"/>
      <c r="E15" s="210"/>
      <c r="F15" s="210"/>
      <c r="G15" s="210"/>
      <c r="H15" s="210"/>
      <c r="I15" s="210"/>
      <c r="J15" s="211"/>
    </row>
    <row r="16" spans="1:10" ht="15.75">
      <c r="A16" s="209" t="s">
        <v>429</v>
      </c>
      <c r="B16" s="210"/>
      <c r="C16" s="210"/>
      <c r="D16" s="210"/>
      <c r="E16" s="210"/>
      <c r="F16" s="210"/>
      <c r="G16" s="210"/>
      <c r="H16" s="210"/>
      <c r="I16" s="210"/>
      <c r="J16" s="211"/>
    </row>
    <row r="17" spans="1:10" ht="88.5" customHeight="1">
      <c r="A17" s="87"/>
      <c r="B17" s="82"/>
      <c r="C17" s="82"/>
      <c r="D17" s="82"/>
      <c r="E17" s="82"/>
      <c r="F17" s="82"/>
      <c r="G17" s="82"/>
      <c r="H17" s="82"/>
      <c r="I17" s="82"/>
      <c r="J17" s="88"/>
    </row>
    <row r="18" spans="1:10" ht="19.5" customHeight="1">
      <c r="A18" s="176" t="s">
        <v>103</v>
      </c>
      <c r="C18" s="61"/>
      <c r="D18" s="61"/>
      <c r="E18" s="61" t="s">
        <v>71</v>
      </c>
      <c r="F18" s="212" t="str">
        <f>'DATA SKP'!E4</f>
        <v>Fondra Husni Waladi, A.Md.</v>
      </c>
      <c r="G18" s="212"/>
      <c r="H18" s="212"/>
      <c r="I18" s="212"/>
      <c r="J18" s="213"/>
    </row>
    <row r="19" spans="1:10" ht="19.5" customHeight="1">
      <c r="A19" s="176" t="s">
        <v>5</v>
      </c>
      <c r="C19" s="61"/>
      <c r="D19" s="61"/>
      <c r="E19" s="61" t="s">
        <v>71</v>
      </c>
      <c r="F19" s="214" t="str">
        <f>'DATA SKP'!E5</f>
        <v>198809232014041002</v>
      </c>
      <c r="G19" s="214"/>
      <c r="H19" s="214"/>
      <c r="I19" s="214"/>
      <c r="J19" s="215"/>
    </row>
    <row r="20" spans="1:10" ht="19.5" customHeight="1">
      <c r="A20" s="176" t="s">
        <v>404</v>
      </c>
      <c r="C20" s="61"/>
      <c r="D20" s="61"/>
      <c r="E20" s="61" t="s">
        <v>71</v>
      </c>
      <c r="F20" s="214" t="str">
        <f>'DATA SKP'!E6</f>
        <v>Pengatur Tingkat I / II/d</v>
      </c>
      <c r="G20" s="214"/>
      <c r="H20" s="214"/>
      <c r="I20" s="214"/>
      <c r="J20" s="215"/>
    </row>
    <row r="21" spans="1:10" ht="30" customHeight="1">
      <c r="A21" s="176" t="s">
        <v>6</v>
      </c>
      <c r="C21" s="61"/>
      <c r="D21" s="61"/>
      <c r="E21" s="61" t="s">
        <v>71</v>
      </c>
      <c r="F21" s="216" t="str">
        <f>'DATA SKP'!E7</f>
        <v>Teknisi Laboratorium</v>
      </c>
      <c r="G21" s="216"/>
      <c r="H21" s="216"/>
      <c r="I21" s="216"/>
      <c r="J21" s="217"/>
    </row>
    <row r="22" spans="1:10" ht="18.75" customHeight="1">
      <c r="A22" s="176" t="s">
        <v>7</v>
      </c>
      <c r="C22" s="61"/>
      <c r="D22" s="61"/>
      <c r="E22" s="61" t="s">
        <v>71</v>
      </c>
      <c r="F22" s="214" t="str">
        <f>'DATA SKP'!E8</f>
        <v>Politeknik Perkapalan Negeri Surabaya</v>
      </c>
      <c r="G22" s="214"/>
      <c r="H22" s="214"/>
      <c r="I22" s="214"/>
      <c r="J22" s="215"/>
    </row>
    <row r="23" spans="1:10" ht="15">
      <c r="A23" s="87"/>
      <c r="B23" s="83"/>
      <c r="C23" s="83"/>
      <c r="D23" s="83"/>
      <c r="E23" s="83"/>
      <c r="F23" s="83"/>
      <c r="G23" s="83"/>
      <c r="H23" s="83"/>
      <c r="I23" s="82"/>
      <c r="J23" s="88"/>
    </row>
    <row r="24" spans="1:10">
      <c r="A24" s="87"/>
      <c r="B24" s="82"/>
      <c r="C24" s="82"/>
      <c r="D24" s="82"/>
      <c r="E24" s="82"/>
      <c r="F24" s="82"/>
      <c r="G24" s="82"/>
      <c r="H24" s="82"/>
      <c r="I24" s="82"/>
      <c r="J24" s="88"/>
    </row>
    <row r="25" spans="1:10">
      <c r="A25" s="87"/>
      <c r="B25" s="82"/>
      <c r="C25" s="82"/>
      <c r="D25" s="82"/>
      <c r="E25" s="82"/>
      <c r="F25" s="82"/>
      <c r="G25" s="82"/>
      <c r="H25" s="82"/>
      <c r="I25" s="82"/>
      <c r="J25" s="88"/>
    </row>
    <row r="26" spans="1:10">
      <c r="A26" s="87"/>
      <c r="B26" s="82"/>
      <c r="C26" s="82"/>
      <c r="D26" s="82"/>
      <c r="E26" s="82"/>
      <c r="F26" s="82"/>
      <c r="G26" s="82"/>
      <c r="H26" s="82"/>
      <c r="I26" s="82"/>
      <c r="J26" s="88"/>
    </row>
    <row r="27" spans="1:10">
      <c r="A27" s="87"/>
      <c r="B27" s="82"/>
      <c r="C27" s="82"/>
      <c r="D27" s="82"/>
      <c r="E27" s="82"/>
      <c r="F27" s="82"/>
      <c r="G27" s="82"/>
      <c r="H27" s="82"/>
      <c r="I27" s="82"/>
      <c r="J27" s="88"/>
    </row>
    <row r="28" spans="1:10">
      <c r="A28" s="87"/>
      <c r="B28" s="82"/>
      <c r="C28" s="82"/>
      <c r="D28" s="82"/>
      <c r="E28" s="82"/>
      <c r="F28" s="82"/>
      <c r="G28" s="82"/>
      <c r="H28" s="82"/>
      <c r="I28" s="82"/>
      <c r="J28" s="88"/>
    </row>
    <row r="29" spans="1:10">
      <c r="A29" s="87"/>
      <c r="B29" s="82"/>
      <c r="C29" s="82"/>
      <c r="D29" s="82"/>
      <c r="E29" s="82"/>
      <c r="F29" s="82"/>
      <c r="G29" s="82"/>
      <c r="H29" s="82"/>
      <c r="I29" s="82"/>
      <c r="J29" s="88"/>
    </row>
    <row r="30" spans="1:10">
      <c r="A30" s="87"/>
      <c r="B30" s="82"/>
      <c r="C30" s="82"/>
      <c r="D30" s="82"/>
      <c r="E30" s="82"/>
      <c r="F30" s="82"/>
      <c r="G30" s="82"/>
      <c r="H30" s="82"/>
      <c r="I30" s="82"/>
      <c r="J30" s="88"/>
    </row>
    <row r="31" spans="1:10">
      <c r="A31" s="87"/>
      <c r="B31" s="82"/>
      <c r="C31" s="82"/>
      <c r="D31" s="82"/>
      <c r="E31" s="82"/>
      <c r="F31" s="82"/>
      <c r="G31" s="82"/>
      <c r="H31" s="82"/>
      <c r="I31" s="82"/>
      <c r="J31" s="88"/>
    </row>
    <row r="32" spans="1:10">
      <c r="A32" s="87"/>
      <c r="B32" s="82"/>
      <c r="C32" s="82"/>
      <c r="D32" s="82"/>
      <c r="E32" s="82"/>
      <c r="F32" s="82"/>
      <c r="G32" s="82"/>
      <c r="H32" s="82"/>
      <c r="I32" s="82"/>
      <c r="J32" s="88"/>
    </row>
    <row r="33" spans="1:10">
      <c r="A33" s="87"/>
      <c r="B33" s="82"/>
      <c r="C33" s="82"/>
      <c r="D33" s="82"/>
      <c r="E33" s="82"/>
      <c r="F33" s="82"/>
      <c r="G33" s="82"/>
      <c r="H33" s="82"/>
      <c r="I33" s="82"/>
      <c r="J33" s="88"/>
    </row>
    <row r="34" spans="1:10">
      <c r="A34" s="87"/>
      <c r="B34" s="82"/>
      <c r="C34" s="82"/>
      <c r="D34" s="82"/>
      <c r="E34" s="82"/>
      <c r="F34" s="82"/>
      <c r="G34" s="82"/>
      <c r="H34" s="82"/>
      <c r="I34" s="82"/>
      <c r="J34" s="88"/>
    </row>
    <row r="35" spans="1:10">
      <c r="A35" s="87"/>
      <c r="B35" s="82"/>
      <c r="C35" s="82"/>
      <c r="D35" s="82"/>
      <c r="E35" s="82"/>
      <c r="F35" s="82"/>
      <c r="G35" s="82"/>
      <c r="H35" s="82"/>
      <c r="I35" s="82"/>
      <c r="J35" s="88"/>
    </row>
    <row r="36" spans="1:10">
      <c r="A36" s="87"/>
      <c r="B36" s="82"/>
      <c r="C36" s="82"/>
      <c r="D36" s="82"/>
      <c r="E36" s="82"/>
      <c r="F36" s="82"/>
      <c r="G36" s="82"/>
      <c r="H36" s="82"/>
      <c r="I36" s="82"/>
      <c r="J36" s="88"/>
    </row>
    <row r="37" spans="1:10">
      <c r="A37" s="87"/>
      <c r="B37" s="82"/>
      <c r="C37" s="82"/>
      <c r="D37" s="82"/>
      <c r="E37" s="82"/>
      <c r="F37" s="82"/>
      <c r="G37" s="82"/>
      <c r="H37" s="82"/>
      <c r="I37" s="82"/>
      <c r="J37" s="88"/>
    </row>
    <row r="38" spans="1:10" ht="18">
      <c r="A38" s="206" t="s">
        <v>412</v>
      </c>
      <c r="B38" s="207"/>
      <c r="C38" s="207"/>
      <c r="D38" s="207"/>
      <c r="E38" s="207"/>
      <c r="F38" s="207"/>
      <c r="G38" s="207"/>
      <c r="H38" s="207"/>
      <c r="I38" s="207"/>
      <c r="J38" s="208"/>
    </row>
    <row r="39" spans="1:10" ht="18">
      <c r="A39" s="206" t="s">
        <v>422</v>
      </c>
      <c r="B39" s="207"/>
      <c r="C39" s="207"/>
      <c r="D39" s="207"/>
      <c r="E39" s="207"/>
      <c r="F39" s="207"/>
      <c r="G39" s="207"/>
      <c r="H39" s="207"/>
      <c r="I39" s="207"/>
      <c r="J39" s="208"/>
    </row>
    <row r="40" spans="1:10" ht="18">
      <c r="A40" s="98"/>
      <c r="B40" s="99"/>
      <c r="C40" s="99"/>
      <c r="D40" s="99"/>
      <c r="E40" s="99"/>
      <c r="F40" s="99"/>
      <c r="G40" s="99"/>
      <c r="H40" s="99"/>
      <c r="I40" s="99"/>
      <c r="J40" s="100"/>
    </row>
    <row r="41" spans="1:10" ht="23.25" customHeight="1">
      <c r="A41" s="87"/>
      <c r="B41" s="82"/>
      <c r="C41" s="82"/>
      <c r="D41" s="82"/>
      <c r="E41" s="82"/>
      <c r="F41" s="82"/>
      <c r="G41" s="82"/>
      <c r="H41" s="82"/>
      <c r="I41" s="82"/>
      <c r="J41" s="88"/>
    </row>
    <row r="42" spans="1:10" ht="13.5" thickBot="1">
      <c r="A42" s="89"/>
      <c r="B42" s="90"/>
      <c r="C42" s="90"/>
      <c r="D42" s="90"/>
      <c r="E42" s="90"/>
      <c r="F42" s="90"/>
      <c r="G42" s="90"/>
      <c r="H42" s="90"/>
      <c r="I42" s="90"/>
      <c r="J42" s="91"/>
    </row>
    <row r="43" spans="1:10" ht="13.5" thickTop="1"/>
  </sheetData>
  <sheetProtection password="CF7A" sheet="1" objects="1" scenarios="1"/>
  <mergeCells count="11">
    <mergeCell ref="A39:J39"/>
    <mergeCell ref="F18:J18"/>
    <mergeCell ref="F19:J19"/>
    <mergeCell ref="F20:J20"/>
    <mergeCell ref="F21:J21"/>
    <mergeCell ref="F22:J22"/>
    <mergeCell ref="A8:J8"/>
    <mergeCell ref="A9:J9"/>
    <mergeCell ref="A15:J15"/>
    <mergeCell ref="A16:J16"/>
    <mergeCell ref="A38:J38"/>
  </mergeCells>
  <pageMargins left="0.9055118110236221" right="0.70866141732283472" top="0.74803149606299213" bottom="0.74803149606299213" header="0.31496062992125984" footer="0.31496062992125984"/>
  <pageSetup paperSize="9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theme="8" tint="-0.249977111117893"/>
  </sheetPr>
  <dimension ref="A1:K33"/>
  <sheetViews>
    <sheetView showWhiteSpace="0" zoomScale="80" zoomScaleNormal="80" workbookViewId="0">
      <selection activeCell="M15" sqref="M15"/>
    </sheetView>
  </sheetViews>
  <sheetFormatPr defaultRowHeight="12.75"/>
  <cols>
    <col min="1" max="1" width="4.7109375" style="21" customWidth="1"/>
    <col min="2" max="2" width="18.5703125" style="21" customWidth="1"/>
    <col min="3" max="3" width="29.7109375" style="21" customWidth="1"/>
    <col min="4" max="4" width="7" style="21" customWidth="1"/>
    <col min="5" max="5" width="7.7109375" style="21" customWidth="1"/>
    <col min="6" max="6" width="9.5703125" style="21" customWidth="1"/>
    <col min="7" max="7" width="9.7109375" style="21" customWidth="1"/>
    <col min="8" max="8" width="10.140625" style="21" customWidth="1"/>
    <col min="9" max="10" width="6.42578125" style="21" customWidth="1"/>
    <col min="11" max="11" width="13.140625" style="21" customWidth="1"/>
    <col min="12" max="16384" width="9.140625" style="21"/>
  </cols>
  <sheetData>
    <row r="1" spans="1:11" ht="15.75">
      <c r="A1" s="242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ht="15.75">
      <c r="A2" s="242" t="s">
        <v>57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1" ht="12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s="1" customFormat="1" ht="18" customHeight="1">
      <c r="A4" s="27" t="s">
        <v>1</v>
      </c>
      <c r="B4" s="244" t="s">
        <v>2</v>
      </c>
      <c r="C4" s="245"/>
      <c r="D4" s="110"/>
      <c r="E4" s="27" t="s">
        <v>1</v>
      </c>
      <c r="F4" s="246" t="s">
        <v>3</v>
      </c>
      <c r="G4" s="247"/>
      <c r="H4" s="247"/>
      <c r="I4" s="247"/>
      <c r="J4" s="247"/>
      <c r="K4" s="248"/>
    </row>
    <row r="5" spans="1:11" s="1" customFormat="1" ht="18" customHeight="1">
      <c r="A5" s="115">
        <v>1</v>
      </c>
      <c r="B5" s="122" t="s">
        <v>4</v>
      </c>
      <c r="C5" s="240" t="str">
        <f>'DATA SKP'!E10</f>
        <v>Mohammad Basuki Rahmat, ST., MT.</v>
      </c>
      <c r="D5" s="241"/>
      <c r="E5" s="66">
        <v>1</v>
      </c>
      <c r="F5" s="238" t="s">
        <v>4</v>
      </c>
      <c r="G5" s="239"/>
      <c r="H5" s="243" t="str">
        <f>'DATA SKP'!E4</f>
        <v>Fondra Husni Waladi, A.Md.</v>
      </c>
      <c r="I5" s="238"/>
      <c r="J5" s="238"/>
      <c r="K5" s="239"/>
    </row>
    <row r="6" spans="1:11" s="1" customFormat="1" ht="18" customHeight="1">
      <c r="A6" s="116">
        <v>2</v>
      </c>
      <c r="B6" s="123" t="s">
        <v>5</v>
      </c>
      <c r="C6" s="226" t="str">
        <f>'DATA SKP'!E11</f>
        <v>197305222000031001</v>
      </c>
      <c r="D6" s="228"/>
      <c r="E6" s="67">
        <v>2</v>
      </c>
      <c r="F6" s="219" t="s">
        <v>5</v>
      </c>
      <c r="G6" s="220"/>
      <c r="H6" s="218" t="str">
        <f>'DATA SKP'!E5</f>
        <v>198809232014041002</v>
      </c>
      <c r="I6" s="219"/>
      <c r="J6" s="219"/>
      <c r="K6" s="220"/>
    </row>
    <row r="7" spans="1:11" s="1" customFormat="1" ht="18" customHeight="1">
      <c r="A7" s="116">
        <v>3</v>
      </c>
      <c r="B7" s="123" t="s">
        <v>8</v>
      </c>
      <c r="C7" s="226" t="str">
        <f>'DATA SKP'!E12</f>
        <v>Penata Tingkat I / III/d</v>
      </c>
      <c r="D7" s="228"/>
      <c r="E7" s="67">
        <v>3</v>
      </c>
      <c r="F7" s="219" t="s">
        <v>8</v>
      </c>
      <c r="G7" s="220"/>
      <c r="H7" s="218" t="str">
        <f>'DATA SKP'!E6</f>
        <v>Pengatur Tingkat I / II/d</v>
      </c>
      <c r="I7" s="219"/>
      <c r="J7" s="219"/>
      <c r="K7" s="220"/>
    </row>
    <row r="8" spans="1:11" s="1" customFormat="1" ht="27.75" customHeight="1">
      <c r="A8" s="116">
        <v>4</v>
      </c>
      <c r="B8" s="123" t="s">
        <v>6</v>
      </c>
      <c r="C8" s="226" t="str">
        <f>'DATA SKP'!E13</f>
        <v>Ketua Jurusan Teknik Kelistrikan Kapal</v>
      </c>
      <c r="D8" s="228"/>
      <c r="E8" s="67">
        <v>4</v>
      </c>
      <c r="F8" s="219" t="s">
        <v>6</v>
      </c>
      <c r="G8" s="220"/>
      <c r="H8" s="226" t="str">
        <f>'DATA SKP'!E7</f>
        <v>Teknisi Laboratorium</v>
      </c>
      <c r="I8" s="227"/>
      <c r="J8" s="227"/>
      <c r="K8" s="228"/>
    </row>
    <row r="9" spans="1:11" s="1" customFormat="1" ht="18" customHeight="1">
      <c r="A9" s="117">
        <v>5</v>
      </c>
      <c r="B9" s="124" t="s">
        <v>7</v>
      </c>
      <c r="C9" s="229" t="str">
        <f>'DATA SKP'!E14</f>
        <v>Politeknik Perkapalan Negeri Surabaya</v>
      </c>
      <c r="D9" s="230"/>
      <c r="E9" s="93">
        <v>5</v>
      </c>
      <c r="F9" s="223" t="s">
        <v>7</v>
      </c>
      <c r="G9" s="224"/>
      <c r="H9" s="225" t="str">
        <f>'DATA SKP'!E8</f>
        <v>Politeknik Perkapalan Negeri Surabaya</v>
      </c>
      <c r="I9" s="223"/>
      <c r="J9" s="223"/>
      <c r="K9" s="224"/>
    </row>
    <row r="10" spans="1:11" ht="18.75" customHeight="1">
      <c r="A10" s="232" t="s">
        <v>1</v>
      </c>
      <c r="B10" s="232" t="s">
        <v>27</v>
      </c>
      <c r="C10" s="232"/>
      <c r="D10" s="111"/>
      <c r="E10" s="232" t="s">
        <v>21</v>
      </c>
      <c r="F10" s="232" t="s">
        <v>9</v>
      </c>
      <c r="G10" s="232"/>
      <c r="H10" s="232"/>
      <c r="I10" s="232"/>
      <c r="J10" s="232"/>
      <c r="K10" s="232"/>
    </row>
    <row r="11" spans="1:11" ht="18.75" customHeight="1">
      <c r="A11" s="232"/>
      <c r="B11" s="232"/>
      <c r="C11" s="232"/>
      <c r="D11" s="111"/>
      <c r="E11" s="232"/>
      <c r="F11" s="237" t="s">
        <v>24</v>
      </c>
      <c r="G11" s="237"/>
      <c r="H11" s="112" t="s">
        <v>10</v>
      </c>
      <c r="I11" s="237" t="s">
        <v>11</v>
      </c>
      <c r="J11" s="237"/>
      <c r="K11" s="112" t="s">
        <v>12</v>
      </c>
    </row>
    <row r="12" spans="1:11" ht="27" customHeight="1">
      <c r="A12" s="121">
        <v>1</v>
      </c>
      <c r="B12" s="221"/>
      <c r="C12" s="222"/>
      <c r="D12" s="192"/>
      <c r="E12" s="118">
        <f>D12*F12</f>
        <v>0</v>
      </c>
      <c r="F12" s="135"/>
      <c r="G12" s="136"/>
      <c r="H12" s="171"/>
      <c r="I12" s="135"/>
      <c r="J12" s="118"/>
      <c r="K12" s="102"/>
    </row>
    <row r="13" spans="1:11" ht="27" customHeight="1">
      <c r="A13" s="121">
        <v>2</v>
      </c>
      <c r="B13" s="221"/>
      <c r="C13" s="222"/>
      <c r="D13" s="192"/>
      <c r="E13" s="118">
        <f>D13*F13</f>
        <v>0</v>
      </c>
      <c r="F13" s="135"/>
      <c r="G13" s="136"/>
      <c r="H13" s="171"/>
      <c r="I13" s="135"/>
      <c r="J13" s="118"/>
      <c r="K13" s="102"/>
    </row>
    <row r="14" spans="1:11" ht="27" customHeight="1">
      <c r="A14" s="121">
        <v>3</v>
      </c>
      <c r="B14" s="221"/>
      <c r="C14" s="222"/>
      <c r="D14" s="192"/>
      <c r="E14" s="118">
        <v>0</v>
      </c>
      <c r="F14" s="135"/>
      <c r="G14" s="136"/>
      <c r="H14" s="171"/>
      <c r="I14" s="135"/>
      <c r="J14" s="118"/>
      <c r="K14" s="102"/>
    </row>
    <row r="15" spans="1:11" ht="27" customHeight="1">
      <c r="A15" s="121">
        <v>4</v>
      </c>
      <c r="B15" s="221"/>
      <c r="C15" s="222"/>
      <c r="D15" s="192"/>
      <c r="E15" s="118">
        <f>D15*F15</f>
        <v>0</v>
      </c>
      <c r="F15" s="135"/>
      <c r="G15" s="136"/>
      <c r="H15" s="171"/>
      <c r="I15" s="135"/>
      <c r="J15" s="118"/>
      <c r="K15" s="102"/>
    </row>
    <row r="16" spans="1:11" ht="27" customHeight="1">
      <c r="A16" s="121">
        <v>5</v>
      </c>
      <c r="B16" s="221"/>
      <c r="C16" s="222"/>
      <c r="D16" s="192"/>
      <c r="E16" s="118">
        <f>D16*F16</f>
        <v>0</v>
      </c>
      <c r="F16" s="135"/>
      <c r="G16" s="136"/>
      <c r="H16" s="171"/>
      <c r="I16" s="135"/>
      <c r="J16" s="118"/>
      <c r="K16" s="102"/>
    </row>
    <row r="17" spans="1:11" ht="27" customHeight="1">
      <c r="A17" s="121">
        <v>6</v>
      </c>
      <c r="B17" s="221"/>
      <c r="C17" s="222"/>
      <c r="D17" s="192"/>
      <c r="E17" s="118">
        <v>0</v>
      </c>
      <c r="F17" s="135"/>
      <c r="G17" s="136"/>
      <c r="H17" s="171"/>
      <c r="I17" s="135"/>
      <c r="J17" s="118"/>
      <c r="K17" s="102"/>
    </row>
    <row r="18" spans="1:11" ht="27" customHeight="1">
      <c r="A18" s="121">
        <v>7</v>
      </c>
      <c r="B18" s="221"/>
      <c r="C18" s="222"/>
      <c r="D18" s="192"/>
      <c r="E18" s="118">
        <f t="shared" ref="E18:E23" si="0">D18*F18</f>
        <v>0</v>
      </c>
      <c r="F18" s="135"/>
      <c r="G18" s="136"/>
      <c r="H18" s="171"/>
      <c r="I18" s="135"/>
      <c r="J18" s="118"/>
      <c r="K18" s="102"/>
    </row>
    <row r="19" spans="1:11" ht="27" customHeight="1">
      <c r="A19" s="121">
        <v>8</v>
      </c>
      <c r="B19" s="221"/>
      <c r="C19" s="222"/>
      <c r="D19" s="192"/>
      <c r="E19" s="118">
        <f t="shared" si="0"/>
        <v>0</v>
      </c>
      <c r="F19" s="135"/>
      <c r="G19" s="136"/>
      <c r="H19" s="171"/>
      <c r="I19" s="135"/>
      <c r="J19" s="118"/>
      <c r="K19" s="102"/>
    </row>
    <row r="20" spans="1:11" ht="27" customHeight="1">
      <c r="A20" s="121">
        <v>9</v>
      </c>
      <c r="B20" s="221"/>
      <c r="C20" s="222"/>
      <c r="D20" s="192"/>
      <c r="E20" s="118">
        <f t="shared" si="0"/>
        <v>0</v>
      </c>
      <c r="F20" s="135"/>
      <c r="G20" s="136"/>
      <c r="H20" s="171"/>
      <c r="I20" s="135"/>
      <c r="J20" s="118"/>
      <c r="K20" s="102"/>
    </row>
    <row r="21" spans="1:11" ht="27" customHeight="1">
      <c r="A21" s="121">
        <v>10</v>
      </c>
      <c r="B21" s="235"/>
      <c r="C21" s="236"/>
      <c r="D21" s="192"/>
      <c r="E21" s="118">
        <f t="shared" si="0"/>
        <v>0</v>
      </c>
      <c r="F21" s="135"/>
      <c r="G21" s="136"/>
      <c r="H21" s="171"/>
      <c r="I21" s="135"/>
      <c r="J21" s="118"/>
      <c r="K21" s="102"/>
    </row>
    <row r="22" spans="1:11" ht="27" customHeight="1">
      <c r="A22" s="121">
        <v>11</v>
      </c>
      <c r="B22" s="235"/>
      <c r="C22" s="236"/>
      <c r="D22" s="192"/>
      <c r="E22" s="118">
        <f t="shared" si="0"/>
        <v>0</v>
      </c>
      <c r="F22" s="135"/>
      <c r="G22" s="136"/>
      <c r="H22" s="171"/>
      <c r="I22" s="135"/>
      <c r="J22" s="118"/>
      <c r="K22" s="102"/>
    </row>
    <row r="23" spans="1:11" ht="27" customHeight="1">
      <c r="A23" s="121">
        <v>12</v>
      </c>
      <c r="B23" s="235"/>
      <c r="C23" s="236"/>
      <c r="D23" s="192"/>
      <c r="E23" s="118">
        <f t="shared" si="0"/>
        <v>0</v>
      </c>
      <c r="F23" s="135"/>
      <c r="G23" s="136"/>
      <c r="H23" s="171"/>
      <c r="I23" s="135"/>
      <c r="J23" s="118"/>
      <c r="K23" s="102"/>
    </row>
    <row r="24" spans="1:11" ht="27" customHeight="1">
      <c r="A24" s="121">
        <v>13</v>
      </c>
      <c r="B24" s="235"/>
      <c r="C24" s="236"/>
      <c r="D24" s="192"/>
      <c r="E24" s="118">
        <v>0</v>
      </c>
      <c r="F24" s="135"/>
      <c r="G24" s="136"/>
      <c r="H24" s="171"/>
      <c r="I24" s="135"/>
      <c r="J24" s="118"/>
      <c r="K24" s="102"/>
    </row>
    <row r="25" spans="1:11" ht="18" customHeight="1">
      <c r="A25" s="105"/>
      <c r="B25" s="106"/>
      <c r="C25" s="106"/>
      <c r="D25" s="15"/>
      <c r="E25" s="105"/>
      <c r="F25" s="105"/>
      <c r="G25" s="106"/>
      <c r="H25" s="107"/>
      <c r="I25" s="105"/>
      <c r="J25" s="105"/>
      <c r="K25" s="108"/>
    </row>
    <row r="26" spans="1:11" ht="12" customHeight="1">
      <c r="G26" s="233" t="s">
        <v>423</v>
      </c>
      <c r="H26" s="233"/>
      <c r="I26" s="233"/>
      <c r="J26" s="233"/>
      <c r="K26" s="233"/>
    </row>
    <row r="27" spans="1:11" ht="12" customHeight="1">
      <c r="A27" s="233" t="s">
        <v>26</v>
      </c>
      <c r="B27" s="233"/>
      <c r="C27" s="233"/>
      <c r="D27" s="114"/>
      <c r="E27" s="65"/>
      <c r="F27" s="113"/>
      <c r="G27" s="233" t="s">
        <v>13</v>
      </c>
      <c r="H27" s="233"/>
      <c r="I27" s="233"/>
      <c r="J27" s="233"/>
      <c r="K27" s="233"/>
    </row>
    <row r="28" spans="1:11" ht="42" customHeight="1"/>
    <row r="29" spans="1:11" s="97" customFormat="1" ht="12" customHeight="1">
      <c r="A29" s="234" t="str">
        <f>C5</f>
        <v>Mohammad Basuki Rahmat, ST., MT.</v>
      </c>
      <c r="B29" s="234"/>
      <c r="C29" s="234"/>
      <c r="D29" s="95"/>
      <c r="E29" s="95"/>
      <c r="F29" s="96"/>
      <c r="G29" s="234" t="str">
        <f>H5</f>
        <v>Fondra Husni Waladi, A.Md.</v>
      </c>
      <c r="H29" s="234"/>
      <c r="I29" s="234"/>
      <c r="J29" s="234"/>
      <c r="K29" s="234"/>
    </row>
    <row r="30" spans="1:11" ht="12" customHeight="1">
      <c r="A30" s="233" t="str">
        <f>C6</f>
        <v>197305222000031001</v>
      </c>
      <c r="B30" s="233"/>
      <c r="C30" s="233"/>
      <c r="D30" s="65"/>
      <c r="E30" s="65"/>
      <c r="G30" s="233" t="str">
        <f>H6</f>
        <v>198809232014041002</v>
      </c>
      <c r="H30" s="233"/>
      <c r="I30" s="233"/>
      <c r="J30" s="233"/>
      <c r="K30" s="233"/>
    </row>
    <row r="31" spans="1:11" ht="18" customHeight="1"/>
    <row r="32" spans="1:11">
      <c r="A32" s="231" t="s">
        <v>22</v>
      </c>
      <c r="B32" s="231"/>
      <c r="C32" s="231"/>
      <c r="D32" s="231"/>
      <c r="E32" s="231"/>
      <c r="F32" s="114"/>
    </row>
    <row r="33" spans="1:6">
      <c r="A33" s="231" t="s">
        <v>23</v>
      </c>
      <c r="B33" s="231"/>
      <c r="C33" s="231"/>
      <c r="D33" s="231"/>
      <c r="E33" s="231"/>
      <c r="F33" s="114"/>
    </row>
  </sheetData>
  <sheetProtection formatCells="0" deleteColumns="0" deleteRows="0"/>
  <protectedRanges>
    <protectedRange sqref="A12:K24" name="Range1"/>
  </protectedRanges>
  <mergeCells count="47">
    <mergeCell ref="A1:K1"/>
    <mergeCell ref="A2:K2"/>
    <mergeCell ref="H5:K5"/>
    <mergeCell ref="B4:C4"/>
    <mergeCell ref="F4:K4"/>
    <mergeCell ref="H6:K6"/>
    <mergeCell ref="F6:G6"/>
    <mergeCell ref="C6:D6"/>
    <mergeCell ref="F5:G5"/>
    <mergeCell ref="C5:D5"/>
    <mergeCell ref="G29:K29"/>
    <mergeCell ref="G30:K30"/>
    <mergeCell ref="G27:K27"/>
    <mergeCell ref="G26:K26"/>
    <mergeCell ref="B10:C11"/>
    <mergeCell ref="I11:J11"/>
    <mergeCell ref="B14:C14"/>
    <mergeCell ref="B17:C17"/>
    <mergeCell ref="B23:C23"/>
    <mergeCell ref="E10:E11"/>
    <mergeCell ref="F10:K10"/>
    <mergeCell ref="F11:G11"/>
    <mergeCell ref="B21:C21"/>
    <mergeCell ref="B16:C16"/>
    <mergeCell ref="B24:C24"/>
    <mergeCell ref="A33:E33"/>
    <mergeCell ref="A10:A11"/>
    <mergeCell ref="A27:C27"/>
    <mergeCell ref="A29:C29"/>
    <mergeCell ref="A30:C30"/>
    <mergeCell ref="A32:E32"/>
    <mergeCell ref="B12:C12"/>
    <mergeCell ref="B13:C13"/>
    <mergeCell ref="B15:C15"/>
    <mergeCell ref="B22:C22"/>
    <mergeCell ref="H7:K7"/>
    <mergeCell ref="F7:G7"/>
    <mergeCell ref="B18:C18"/>
    <mergeCell ref="B19:C19"/>
    <mergeCell ref="B20:C20"/>
    <mergeCell ref="F9:G9"/>
    <mergeCell ref="H9:K9"/>
    <mergeCell ref="F8:G8"/>
    <mergeCell ref="H8:K8"/>
    <mergeCell ref="C7:D7"/>
    <mergeCell ref="C8:D8"/>
    <mergeCell ref="C9:D9"/>
  </mergeCells>
  <phoneticPr fontId="2" type="noConversion"/>
  <printOptions horizontalCentered="1"/>
  <pageMargins left="0.19685039370078741" right="0.19685039370078741" top="0.74803149606299213" bottom="0" header="0.23622047244094491" footer="0.23622047244094491"/>
  <pageSetup paperSize="9" scale="83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theme="8" tint="-0.249977111117893"/>
  </sheetPr>
  <dimension ref="A1:AO33"/>
  <sheetViews>
    <sheetView zoomScale="80" zoomScaleNormal="80" workbookViewId="0">
      <selection activeCell="AT22" sqref="AT22"/>
    </sheetView>
  </sheetViews>
  <sheetFormatPr defaultRowHeight="12.75"/>
  <cols>
    <col min="1" max="1" width="4.28515625" style="1" customWidth="1"/>
    <col min="2" max="2" width="43.85546875" style="1" customWidth="1"/>
    <col min="3" max="3" width="6.140625" style="1" customWidth="1"/>
    <col min="4" max="4" width="6.5703125" style="1" customWidth="1"/>
    <col min="5" max="5" width="8" style="1" customWidth="1"/>
    <col min="6" max="6" width="5.42578125" style="1" customWidth="1"/>
    <col min="7" max="7" width="4.7109375" style="1" customWidth="1"/>
    <col min="8" max="8" width="4.42578125" style="1" customWidth="1"/>
    <col min="9" max="9" width="10.42578125" style="1" bestFit="1" customWidth="1"/>
    <col min="10" max="10" width="4.7109375" style="1" customWidth="1"/>
    <col min="11" max="11" width="5.42578125" style="1" customWidth="1"/>
    <col min="12" max="12" width="8.85546875" style="1" customWidth="1"/>
    <col min="13" max="13" width="5.42578125" style="1" customWidth="1"/>
    <col min="14" max="14" width="4" style="1" customWidth="1"/>
    <col min="15" max="15" width="4.42578125" style="1" customWidth="1"/>
    <col min="16" max="16" width="8.7109375" style="1" customWidth="1"/>
    <col min="17" max="17" width="6.85546875" style="1" customWidth="1"/>
    <col min="18" max="18" width="9.5703125" style="1" customWidth="1"/>
    <col min="19" max="19" width="7" style="1" customWidth="1"/>
    <col min="20" max="40" width="7" style="1" hidden="1" customWidth="1"/>
    <col min="41" max="41" width="7.85546875" style="1" hidden="1" customWidth="1"/>
    <col min="42" max="44" width="7" style="1" customWidth="1"/>
    <col min="45" max="16384" width="9.140625" style="1"/>
  </cols>
  <sheetData>
    <row r="1" spans="1:41" ht="15.75">
      <c r="A1" s="263" t="s">
        <v>19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</row>
    <row r="2" spans="1:41" ht="15.75">
      <c r="A2" s="263" t="s">
        <v>57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41" ht="16.5" customHeight="1">
      <c r="A3" s="250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</row>
    <row r="4" spans="1:41" ht="14.25" customHeight="1">
      <c r="A4" s="15" t="s">
        <v>105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</row>
    <row r="5" spans="1:41" ht="14.25" customHeight="1">
      <c r="A5" s="1" t="s">
        <v>430</v>
      </c>
      <c r="B5" s="15"/>
      <c r="C5" s="15"/>
      <c r="D5" s="15"/>
      <c r="E5" s="15"/>
      <c r="F5" s="15"/>
    </row>
    <row r="6" spans="1:41" ht="13.5" customHeight="1">
      <c r="A6" s="232" t="s">
        <v>1</v>
      </c>
      <c r="B6" s="262" t="s">
        <v>106</v>
      </c>
      <c r="C6" s="262" t="s">
        <v>21</v>
      </c>
      <c r="D6" s="232" t="s">
        <v>9</v>
      </c>
      <c r="E6" s="232"/>
      <c r="F6" s="232"/>
      <c r="G6" s="232"/>
      <c r="H6" s="232"/>
      <c r="I6" s="232"/>
      <c r="J6" s="232" t="s">
        <v>21</v>
      </c>
      <c r="K6" s="232" t="s">
        <v>14</v>
      </c>
      <c r="L6" s="232"/>
      <c r="M6" s="232"/>
      <c r="N6" s="232"/>
      <c r="O6" s="232"/>
      <c r="P6" s="232"/>
      <c r="Q6" s="237" t="s">
        <v>15</v>
      </c>
      <c r="R6" s="262" t="s">
        <v>20</v>
      </c>
      <c r="AB6" s="31"/>
      <c r="AC6" s="31"/>
      <c r="AD6" s="31"/>
      <c r="AE6" s="31"/>
      <c r="AF6" s="31"/>
      <c r="AG6" s="31"/>
      <c r="AH6" s="31"/>
      <c r="AI6" s="31"/>
      <c r="AJ6" s="31"/>
    </row>
    <row r="7" spans="1:41" s="75" customFormat="1" ht="24">
      <c r="A7" s="232"/>
      <c r="B7" s="262"/>
      <c r="C7" s="262"/>
      <c r="D7" s="264" t="s">
        <v>25</v>
      </c>
      <c r="E7" s="264"/>
      <c r="F7" s="131" t="s">
        <v>92</v>
      </c>
      <c r="G7" s="264" t="s">
        <v>16</v>
      </c>
      <c r="H7" s="264"/>
      <c r="I7" s="131" t="s">
        <v>17</v>
      </c>
      <c r="J7" s="232"/>
      <c r="K7" s="264" t="s">
        <v>25</v>
      </c>
      <c r="L7" s="264"/>
      <c r="M7" s="131" t="s">
        <v>92</v>
      </c>
      <c r="N7" s="264" t="s">
        <v>16</v>
      </c>
      <c r="O7" s="264"/>
      <c r="P7" s="131" t="s">
        <v>17</v>
      </c>
      <c r="Q7" s="237"/>
      <c r="R7" s="262"/>
      <c r="W7" s="75" t="s">
        <v>33</v>
      </c>
      <c r="X7" s="75" t="s">
        <v>34</v>
      </c>
      <c r="Y7" s="75" t="s">
        <v>28</v>
      </c>
      <c r="Z7" s="75" t="s">
        <v>29</v>
      </c>
      <c r="AA7" s="75" t="s">
        <v>30</v>
      </c>
      <c r="AB7" s="75" t="s">
        <v>31</v>
      </c>
      <c r="AC7" s="75" t="s">
        <v>36</v>
      </c>
      <c r="AD7" s="75" t="s">
        <v>37</v>
      </c>
      <c r="AE7" s="75" t="s">
        <v>38</v>
      </c>
      <c r="AF7" s="75" t="s">
        <v>39</v>
      </c>
    </row>
    <row r="8" spans="1:41" s="94" customFormat="1" ht="10.5">
      <c r="A8" s="153">
        <v>1</v>
      </c>
      <c r="B8" s="154">
        <v>2</v>
      </c>
      <c r="C8" s="154">
        <v>3</v>
      </c>
      <c r="D8" s="251">
        <v>4</v>
      </c>
      <c r="E8" s="251"/>
      <c r="F8" s="154">
        <v>5</v>
      </c>
      <c r="G8" s="251">
        <v>6</v>
      </c>
      <c r="H8" s="251"/>
      <c r="I8" s="154">
        <v>7</v>
      </c>
      <c r="J8" s="154">
        <v>8</v>
      </c>
      <c r="K8" s="251">
        <v>9</v>
      </c>
      <c r="L8" s="251"/>
      <c r="M8" s="154">
        <v>10</v>
      </c>
      <c r="N8" s="251">
        <v>11</v>
      </c>
      <c r="O8" s="251"/>
      <c r="P8" s="154">
        <v>12</v>
      </c>
      <c r="Q8" s="154">
        <v>13</v>
      </c>
      <c r="R8" s="154">
        <v>14</v>
      </c>
    </row>
    <row r="9" spans="1:41" ht="29.25" customHeight="1">
      <c r="A9" s="28">
        <f>'FORM SKP'!A12:C12</f>
        <v>1</v>
      </c>
      <c r="B9" s="168">
        <f>'FORM SKP'!B12:C12</f>
        <v>0</v>
      </c>
      <c r="C9" s="191">
        <f>'FORM SKP'!E12</f>
        <v>0</v>
      </c>
      <c r="D9" s="174">
        <f>'FORM SKP'!F12</f>
        <v>0</v>
      </c>
      <c r="E9" s="126">
        <f>'FORM SKP'!G12</f>
        <v>0</v>
      </c>
      <c r="F9" s="126">
        <f>'FORM SKP'!H12</f>
        <v>0</v>
      </c>
      <c r="G9" s="126">
        <f>'FORM SKP'!I12</f>
        <v>0</v>
      </c>
      <c r="H9" s="127">
        <f>'FORM SKP'!J12</f>
        <v>0</v>
      </c>
      <c r="I9" s="42"/>
      <c r="J9" s="34">
        <f>K9*'FORM SKP'!D12</f>
        <v>0</v>
      </c>
      <c r="K9" s="167"/>
      <c r="L9" s="35">
        <f>E9</f>
        <v>0</v>
      </c>
      <c r="M9" s="194"/>
      <c r="N9" s="175">
        <f>G9</f>
        <v>0</v>
      </c>
      <c r="O9" s="36">
        <f>H9</f>
        <v>0</v>
      </c>
      <c r="P9" s="73"/>
      <c r="Q9" s="29" t="e">
        <f>AG9</f>
        <v>#DIV/0!</v>
      </c>
      <c r="R9" s="37" t="e">
        <f>IF(P9="",Q9/3,Q9/4)</f>
        <v>#DIV/0!</v>
      </c>
      <c r="T9" s="1">
        <f>IF(D9&gt;0,1,0)</f>
        <v>0</v>
      </c>
      <c r="U9" s="1">
        <f>IFERROR(R9,0)</f>
        <v>0</v>
      </c>
      <c r="W9" s="1" t="e">
        <f>100-(N9/G9*100)</f>
        <v>#DIV/0!</v>
      </c>
      <c r="X9" s="30" t="e">
        <f>100-(P9/I9*100)</f>
        <v>#DIV/0!</v>
      </c>
      <c r="Y9" s="1" t="e">
        <f>K9/D9*100</f>
        <v>#DIV/0!</v>
      </c>
      <c r="Z9" s="1" t="e">
        <f>M9/F9*100</f>
        <v>#DIV/0!</v>
      </c>
      <c r="AA9" s="31" t="e">
        <f>IF(W9&gt;24,AD9,AC9)</f>
        <v>#DIV/0!</v>
      </c>
      <c r="AB9" s="31" t="e">
        <f>IF(X9&gt;24,AF9,AE9)</f>
        <v>#DIV/0!</v>
      </c>
      <c r="AC9" s="1" t="e">
        <f>((1.76*G9-N9)/G9)*100</f>
        <v>#DIV/0!</v>
      </c>
      <c r="AD9" s="1" t="e">
        <f>76-((((1.76*G9-N9)/G9)*100)-100)</f>
        <v>#DIV/0!</v>
      </c>
      <c r="AE9" s="1" t="e">
        <f>((1.76*I9-P9)/I9)*100</f>
        <v>#DIV/0!</v>
      </c>
      <c r="AF9" s="1" t="e">
        <f>76-((((1.76*I9-P9)/I9)*100)-100)</f>
        <v>#DIV/0!</v>
      </c>
      <c r="AG9" s="1" t="e">
        <f>IFERROR(SUM(Y9:AB9),SUM(Y9:AA9))</f>
        <v>#DIV/0!</v>
      </c>
      <c r="AK9" s="32" t="e">
        <f>100-(N9/G9*100)</f>
        <v>#DIV/0!</v>
      </c>
      <c r="AL9" s="18" t="e">
        <f>100-(P9/I9*100)</f>
        <v>#DIV/0!</v>
      </c>
      <c r="AM9" s="31" t="e">
        <f>IF(AND(AK9&gt;24,AL9&gt;24),(IFERROR(((K9/D9*100)+(M9/F9*100)+(76-((((1.76*G9-N9)/G9)*100)-100))+(76-((((1.76*I9-P9)/I9)*100)-100))),((K9/D9*100)+(M9/F9*100)+(76-((((1.76*G9-N9)/G9)*100)-100))))),(IFERROR(((K9/D9*100)+(M9/F9*100)+(((1.76*G9-N9)/G9)*100))+(((1.76*I9-P9)/I9)*100),((K9/D9*100)+(M9/F9*100)+(((1.76*G9-N9)/G9)*100)))))</f>
        <v>#DIV/0!</v>
      </c>
      <c r="AN9" s="31" t="e">
        <f>IF(AK9&gt;24,(((K9/D9*100)+(M9/F9*100)+(76-((((1.76*G9-N9)/G9)*100)-100)))),(((K9/D9*100)+(M9/F9*100)+(((1.76*G9-N9)/G9)*100))))</f>
        <v>#DIV/0!</v>
      </c>
      <c r="AO9" s="1" t="e">
        <f>IFERROR(AM9,AN9)</f>
        <v>#DIV/0!</v>
      </c>
    </row>
    <row r="10" spans="1:41" ht="29.25" customHeight="1">
      <c r="A10" s="28">
        <f>'FORM SKP'!A13:C13</f>
        <v>2</v>
      </c>
      <c r="B10" s="168">
        <f>'FORM SKP'!B13:C13</f>
        <v>0</v>
      </c>
      <c r="C10" s="191">
        <f>'FORM SKP'!E13</f>
        <v>0</v>
      </c>
      <c r="D10" s="174">
        <f>'FORM SKP'!F13</f>
        <v>0</v>
      </c>
      <c r="E10" s="126">
        <f>'FORM SKP'!G13</f>
        <v>0</v>
      </c>
      <c r="F10" s="126">
        <f>'FORM SKP'!H13</f>
        <v>0</v>
      </c>
      <c r="G10" s="126">
        <f>'FORM SKP'!I13</f>
        <v>0</v>
      </c>
      <c r="H10" s="127">
        <f>'FORM SKP'!J13</f>
        <v>0</v>
      </c>
      <c r="I10" s="42"/>
      <c r="J10" s="34">
        <f>K10*'FORM SKP'!D13</f>
        <v>0</v>
      </c>
      <c r="K10" s="167"/>
      <c r="L10" s="35">
        <f t="shared" ref="L10:L21" si="0">E10</f>
        <v>0</v>
      </c>
      <c r="M10" s="193"/>
      <c r="N10" s="175">
        <f t="shared" ref="N10:N21" si="1">G10</f>
        <v>0</v>
      </c>
      <c r="O10" s="36">
        <f t="shared" ref="O10:O21" si="2">H10</f>
        <v>0</v>
      </c>
      <c r="P10" s="73"/>
      <c r="Q10" s="29" t="e">
        <f t="shared" ref="Q10:Q21" si="3">AG10</f>
        <v>#DIV/0!</v>
      </c>
      <c r="R10" s="37" t="e">
        <f t="shared" ref="R10:R21" si="4">IF(P10="",Q10/3,Q10/4)</f>
        <v>#DIV/0!</v>
      </c>
      <c r="T10" s="1">
        <f t="shared" ref="T10:T21" si="5">IF(D10&gt;0,1,0)</f>
        <v>0</v>
      </c>
      <c r="U10" s="1">
        <f t="shared" ref="U10:U21" si="6">IFERROR(R10,0)</f>
        <v>0</v>
      </c>
      <c r="W10" s="1" t="e">
        <f t="shared" ref="W10:W21" si="7">100-(N10/G10*100)</f>
        <v>#DIV/0!</v>
      </c>
      <c r="X10" s="30" t="e">
        <f t="shared" ref="X10:X21" si="8">100-(P10/I10*100)</f>
        <v>#DIV/0!</v>
      </c>
      <c r="Y10" s="1" t="e">
        <f t="shared" ref="Y10:Y21" si="9">K10/D10*100</f>
        <v>#DIV/0!</v>
      </c>
      <c r="Z10" s="1" t="e">
        <f t="shared" ref="Z10:Z21" si="10">M10/F10*100</f>
        <v>#DIV/0!</v>
      </c>
      <c r="AA10" s="31" t="e">
        <f t="shared" ref="AA10:AA21" si="11">IF(W10&gt;24,AD10,AC10)</f>
        <v>#DIV/0!</v>
      </c>
      <c r="AB10" s="31" t="e">
        <f t="shared" ref="AB10:AB21" si="12">IF(X10&gt;24,AF10,AE10)</f>
        <v>#DIV/0!</v>
      </c>
      <c r="AC10" s="1" t="e">
        <f t="shared" ref="AC10:AC21" si="13">((1.76*G10-N10)/G10)*100</f>
        <v>#DIV/0!</v>
      </c>
      <c r="AD10" s="1" t="e">
        <f t="shared" ref="AD10:AD21" si="14">76-((((1.76*G10-N10)/G10)*100)-100)</f>
        <v>#DIV/0!</v>
      </c>
      <c r="AE10" s="1" t="e">
        <f t="shared" ref="AE10:AE21" si="15">((1.76*I10-P10)/I10)*100</f>
        <v>#DIV/0!</v>
      </c>
      <c r="AF10" s="1" t="e">
        <f t="shared" ref="AF10:AF21" si="16">76-((((1.76*I10-P10)/I10)*100)-100)</f>
        <v>#DIV/0!</v>
      </c>
      <c r="AG10" s="1" t="e">
        <f t="shared" ref="AG10:AG21" si="17">IFERROR(SUM(Y10:AB10),SUM(Y10:AA10))</f>
        <v>#DIV/0!</v>
      </c>
      <c r="AK10" s="32" t="e">
        <f t="shared" ref="AK10:AK21" si="18">100-(N10/G10*100)</f>
        <v>#DIV/0!</v>
      </c>
      <c r="AL10" s="18" t="e">
        <f t="shared" ref="AL10:AL21" si="19">100-(P10/I10*100)</f>
        <v>#DIV/0!</v>
      </c>
      <c r="AM10" s="31" t="e">
        <f t="shared" ref="AM10:AM21" si="20">IF(AND(AK10&gt;24,AL10&gt;24),(IFERROR(((K10/D10*100)+(M10/F10*100)+(76-((((1.76*G10-N10)/G10)*100)-100))+(76-((((1.76*I10-P10)/I10)*100)-100))),((K10/D10*100)+(M10/F10*100)+(76-((((1.76*G10-N10)/G10)*100)-100))))),(IFERROR(((K10/D10*100)+(M10/F10*100)+(((1.76*G10-N10)/G10)*100))+(((1.76*I10-P10)/I10)*100),((K10/D10*100)+(M10/F10*100)+(((1.76*G10-N10)/G10)*100)))))</f>
        <v>#DIV/0!</v>
      </c>
      <c r="AN10" s="31" t="e">
        <f t="shared" ref="AN10:AN21" si="21">IF(AK10&gt;24,(((K10/D10*100)+(M10/F10*100)+(76-((((1.76*G10-N10)/G10)*100)-100)))),(((K10/D10*100)+(M10/F10*100)+(((1.76*G10-N10)/G10)*100))))</f>
        <v>#DIV/0!</v>
      </c>
      <c r="AO10" s="1" t="e">
        <f t="shared" ref="AO10:AO21" si="22">IFERROR(AM10,AN10)</f>
        <v>#DIV/0!</v>
      </c>
    </row>
    <row r="11" spans="1:41" ht="29.25" customHeight="1">
      <c r="A11" s="28">
        <f>'FORM SKP'!A14:C14</f>
        <v>3</v>
      </c>
      <c r="B11" s="168">
        <f>'FORM SKP'!B14:C14</f>
        <v>0</v>
      </c>
      <c r="C11" s="191">
        <f>'FORM SKP'!E14</f>
        <v>0</v>
      </c>
      <c r="D11" s="174">
        <f>'FORM SKP'!F14</f>
        <v>0</v>
      </c>
      <c r="E11" s="126">
        <f>'FORM SKP'!G14</f>
        <v>0</v>
      </c>
      <c r="F11" s="126">
        <f>'FORM SKP'!H14</f>
        <v>0</v>
      </c>
      <c r="G11" s="126">
        <f>'FORM SKP'!I14</f>
        <v>0</v>
      </c>
      <c r="H11" s="127">
        <f>'FORM SKP'!J14</f>
        <v>0</v>
      </c>
      <c r="I11" s="42"/>
      <c r="J11" s="34">
        <f>K11*'FORM SKP'!D14</f>
        <v>0</v>
      </c>
      <c r="K11" s="167"/>
      <c r="L11" s="35">
        <f t="shared" si="0"/>
        <v>0</v>
      </c>
      <c r="M11" s="193"/>
      <c r="N11" s="175">
        <f t="shared" si="1"/>
        <v>0</v>
      </c>
      <c r="O11" s="36">
        <f t="shared" si="2"/>
        <v>0</v>
      </c>
      <c r="P11" s="73"/>
      <c r="Q11" s="29" t="e">
        <f t="shared" si="3"/>
        <v>#DIV/0!</v>
      </c>
      <c r="R11" s="37" t="e">
        <f t="shared" si="4"/>
        <v>#DIV/0!</v>
      </c>
      <c r="T11" s="1">
        <f t="shared" si="5"/>
        <v>0</v>
      </c>
      <c r="U11" s="1">
        <f t="shared" si="6"/>
        <v>0</v>
      </c>
      <c r="W11" s="1" t="e">
        <f t="shared" si="7"/>
        <v>#DIV/0!</v>
      </c>
      <c r="X11" s="30" t="e">
        <f t="shared" si="8"/>
        <v>#DIV/0!</v>
      </c>
      <c r="Y11" s="1" t="e">
        <f t="shared" si="9"/>
        <v>#DIV/0!</v>
      </c>
      <c r="Z11" s="1" t="e">
        <f t="shared" si="10"/>
        <v>#DIV/0!</v>
      </c>
      <c r="AA11" s="31" t="e">
        <f t="shared" si="11"/>
        <v>#DIV/0!</v>
      </c>
      <c r="AB11" s="31" t="e">
        <f t="shared" si="12"/>
        <v>#DIV/0!</v>
      </c>
      <c r="AC11" s="1" t="e">
        <f t="shared" si="13"/>
        <v>#DIV/0!</v>
      </c>
      <c r="AD11" s="1" t="e">
        <f t="shared" si="14"/>
        <v>#DIV/0!</v>
      </c>
      <c r="AE11" s="1" t="e">
        <f t="shared" si="15"/>
        <v>#DIV/0!</v>
      </c>
      <c r="AF11" s="1" t="e">
        <f t="shared" si="16"/>
        <v>#DIV/0!</v>
      </c>
      <c r="AG11" s="1" t="e">
        <f t="shared" si="17"/>
        <v>#DIV/0!</v>
      </c>
      <c r="AK11" s="32" t="e">
        <f t="shared" si="18"/>
        <v>#DIV/0!</v>
      </c>
      <c r="AL11" s="18" t="e">
        <f t="shared" si="19"/>
        <v>#DIV/0!</v>
      </c>
      <c r="AM11" s="31" t="e">
        <f t="shared" si="20"/>
        <v>#DIV/0!</v>
      </c>
      <c r="AN11" s="31" t="e">
        <f t="shared" si="21"/>
        <v>#DIV/0!</v>
      </c>
      <c r="AO11" s="1" t="e">
        <f t="shared" si="22"/>
        <v>#DIV/0!</v>
      </c>
    </row>
    <row r="12" spans="1:41" ht="29.25" customHeight="1">
      <c r="A12" s="28">
        <f>'FORM SKP'!A15:C15</f>
        <v>4</v>
      </c>
      <c r="B12" s="168">
        <f>'FORM SKP'!B15:C15</f>
        <v>0</v>
      </c>
      <c r="C12" s="191">
        <f>'FORM SKP'!E15</f>
        <v>0</v>
      </c>
      <c r="D12" s="174">
        <f>'FORM SKP'!F15</f>
        <v>0</v>
      </c>
      <c r="E12" s="126">
        <f>'FORM SKP'!G15</f>
        <v>0</v>
      </c>
      <c r="F12" s="126">
        <f>'FORM SKP'!H15</f>
        <v>0</v>
      </c>
      <c r="G12" s="126">
        <f>'FORM SKP'!I15</f>
        <v>0</v>
      </c>
      <c r="H12" s="127">
        <f>'FORM SKP'!J15</f>
        <v>0</v>
      </c>
      <c r="I12" s="42"/>
      <c r="J12" s="34">
        <f>K12*'FORM SKP'!D15</f>
        <v>0</v>
      </c>
      <c r="K12" s="167"/>
      <c r="L12" s="35">
        <f t="shared" si="0"/>
        <v>0</v>
      </c>
      <c r="M12" s="193"/>
      <c r="N12" s="175">
        <f t="shared" si="1"/>
        <v>0</v>
      </c>
      <c r="O12" s="36">
        <f t="shared" si="2"/>
        <v>0</v>
      </c>
      <c r="P12" s="73"/>
      <c r="Q12" s="29" t="e">
        <f t="shared" si="3"/>
        <v>#DIV/0!</v>
      </c>
      <c r="R12" s="37" t="e">
        <f t="shared" si="4"/>
        <v>#DIV/0!</v>
      </c>
      <c r="T12" s="1">
        <f t="shared" si="5"/>
        <v>0</v>
      </c>
      <c r="U12" s="1">
        <f t="shared" si="6"/>
        <v>0</v>
      </c>
      <c r="W12" s="1" t="e">
        <f t="shared" si="7"/>
        <v>#DIV/0!</v>
      </c>
      <c r="X12" s="30" t="e">
        <f t="shared" si="8"/>
        <v>#DIV/0!</v>
      </c>
      <c r="Y12" s="1" t="e">
        <f t="shared" si="9"/>
        <v>#DIV/0!</v>
      </c>
      <c r="Z12" s="1" t="e">
        <f t="shared" si="10"/>
        <v>#DIV/0!</v>
      </c>
      <c r="AA12" s="31" t="e">
        <f t="shared" si="11"/>
        <v>#DIV/0!</v>
      </c>
      <c r="AB12" s="31" t="e">
        <f t="shared" si="12"/>
        <v>#DIV/0!</v>
      </c>
      <c r="AC12" s="1" t="e">
        <f t="shared" si="13"/>
        <v>#DIV/0!</v>
      </c>
      <c r="AD12" s="1" t="e">
        <f t="shared" si="14"/>
        <v>#DIV/0!</v>
      </c>
      <c r="AE12" s="1" t="e">
        <f t="shared" si="15"/>
        <v>#DIV/0!</v>
      </c>
      <c r="AF12" s="1" t="e">
        <f t="shared" si="16"/>
        <v>#DIV/0!</v>
      </c>
      <c r="AG12" s="1" t="e">
        <f t="shared" si="17"/>
        <v>#DIV/0!</v>
      </c>
      <c r="AK12" s="32" t="e">
        <f t="shared" si="18"/>
        <v>#DIV/0!</v>
      </c>
      <c r="AL12" s="18" t="e">
        <f t="shared" si="19"/>
        <v>#DIV/0!</v>
      </c>
      <c r="AM12" s="31" t="e">
        <f t="shared" si="20"/>
        <v>#DIV/0!</v>
      </c>
      <c r="AN12" s="31" t="e">
        <f t="shared" si="21"/>
        <v>#DIV/0!</v>
      </c>
      <c r="AO12" s="1" t="e">
        <f t="shared" si="22"/>
        <v>#DIV/0!</v>
      </c>
    </row>
    <row r="13" spans="1:41" ht="29.25" customHeight="1">
      <c r="A13" s="28">
        <f>'FORM SKP'!A16:C16</f>
        <v>5</v>
      </c>
      <c r="B13" s="168">
        <f>'FORM SKP'!B16:C16</f>
        <v>0</v>
      </c>
      <c r="C13" s="191">
        <f>'FORM SKP'!E16</f>
        <v>0</v>
      </c>
      <c r="D13" s="174">
        <f>'FORM SKP'!F16</f>
        <v>0</v>
      </c>
      <c r="E13" s="126">
        <f>'FORM SKP'!G16</f>
        <v>0</v>
      </c>
      <c r="F13" s="126">
        <f>'FORM SKP'!H16</f>
        <v>0</v>
      </c>
      <c r="G13" s="126">
        <f>'FORM SKP'!I16</f>
        <v>0</v>
      </c>
      <c r="H13" s="127">
        <f>'FORM SKP'!J16</f>
        <v>0</v>
      </c>
      <c r="I13" s="42"/>
      <c r="J13" s="34">
        <f>K13*'FORM SKP'!D16</f>
        <v>0</v>
      </c>
      <c r="K13" s="167"/>
      <c r="L13" s="35">
        <f t="shared" si="0"/>
        <v>0</v>
      </c>
      <c r="M13" s="193"/>
      <c r="N13" s="175">
        <f t="shared" si="1"/>
        <v>0</v>
      </c>
      <c r="O13" s="36">
        <f t="shared" si="2"/>
        <v>0</v>
      </c>
      <c r="P13" s="73"/>
      <c r="Q13" s="29" t="e">
        <f t="shared" si="3"/>
        <v>#DIV/0!</v>
      </c>
      <c r="R13" s="37" t="e">
        <f t="shared" si="4"/>
        <v>#DIV/0!</v>
      </c>
      <c r="T13" s="1">
        <f t="shared" si="5"/>
        <v>0</v>
      </c>
      <c r="U13" s="1">
        <f t="shared" si="6"/>
        <v>0</v>
      </c>
      <c r="W13" s="1" t="e">
        <f t="shared" si="7"/>
        <v>#DIV/0!</v>
      </c>
      <c r="X13" s="30" t="e">
        <f t="shared" si="8"/>
        <v>#DIV/0!</v>
      </c>
      <c r="Y13" s="1" t="e">
        <f t="shared" si="9"/>
        <v>#DIV/0!</v>
      </c>
      <c r="Z13" s="1" t="e">
        <f t="shared" si="10"/>
        <v>#DIV/0!</v>
      </c>
      <c r="AA13" s="31" t="e">
        <f t="shared" si="11"/>
        <v>#DIV/0!</v>
      </c>
      <c r="AB13" s="31" t="e">
        <f t="shared" si="12"/>
        <v>#DIV/0!</v>
      </c>
      <c r="AC13" s="1" t="e">
        <f t="shared" si="13"/>
        <v>#DIV/0!</v>
      </c>
      <c r="AD13" s="1" t="e">
        <f t="shared" si="14"/>
        <v>#DIV/0!</v>
      </c>
      <c r="AE13" s="1" t="e">
        <f t="shared" si="15"/>
        <v>#DIV/0!</v>
      </c>
      <c r="AF13" s="1" t="e">
        <f t="shared" si="16"/>
        <v>#DIV/0!</v>
      </c>
      <c r="AG13" s="1" t="e">
        <f t="shared" si="17"/>
        <v>#DIV/0!</v>
      </c>
      <c r="AK13" s="32" t="e">
        <f t="shared" si="18"/>
        <v>#DIV/0!</v>
      </c>
      <c r="AL13" s="18" t="e">
        <f t="shared" si="19"/>
        <v>#DIV/0!</v>
      </c>
      <c r="AM13" s="31" t="e">
        <f t="shared" si="20"/>
        <v>#DIV/0!</v>
      </c>
      <c r="AN13" s="31" t="e">
        <f t="shared" si="21"/>
        <v>#DIV/0!</v>
      </c>
      <c r="AO13" s="1" t="e">
        <f t="shared" si="22"/>
        <v>#DIV/0!</v>
      </c>
    </row>
    <row r="14" spans="1:41" ht="29.25" customHeight="1">
      <c r="A14" s="28">
        <f>'FORM SKP'!A17:C17</f>
        <v>6</v>
      </c>
      <c r="B14" s="168">
        <f>'FORM SKP'!B17:C17</f>
        <v>0</v>
      </c>
      <c r="C14" s="191">
        <f>'FORM SKP'!E17</f>
        <v>0</v>
      </c>
      <c r="D14" s="174">
        <f>'FORM SKP'!F17</f>
        <v>0</v>
      </c>
      <c r="E14" s="126">
        <f>'FORM SKP'!G17</f>
        <v>0</v>
      </c>
      <c r="F14" s="126">
        <f>'FORM SKP'!H17</f>
        <v>0</v>
      </c>
      <c r="G14" s="126">
        <f>'FORM SKP'!I17</f>
        <v>0</v>
      </c>
      <c r="H14" s="127">
        <f>'FORM SKP'!J17</f>
        <v>0</v>
      </c>
      <c r="I14" s="42"/>
      <c r="J14" s="34">
        <f>K14*'FORM SKP'!D17</f>
        <v>0</v>
      </c>
      <c r="K14" s="167"/>
      <c r="L14" s="35">
        <f t="shared" si="0"/>
        <v>0</v>
      </c>
      <c r="M14" s="193"/>
      <c r="N14" s="175">
        <f t="shared" si="1"/>
        <v>0</v>
      </c>
      <c r="O14" s="36">
        <f t="shared" si="2"/>
        <v>0</v>
      </c>
      <c r="P14" s="73"/>
      <c r="Q14" s="29" t="e">
        <f t="shared" si="3"/>
        <v>#DIV/0!</v>
      </c>
      <c r="R14" s="37" t="e">
        <f t="shared" si="4"/>
        <v>#DIV/0!</v>
      </c>
      <c r="T14" s="1">
        <f t="shared" si="5"/>
        <v>0</v>
      </c>
      <c r="U14" s="1">
        <f t="shared" si="6"/>
        <v>0</v>
      </c>
      <c r="W14" s="1" t="e">
        <f t="shared" si="7"/>
        <v>#DIV/0!</v>
      </c>
      <c r="X14" s="30" t="e">
        <f t="shared" si="8"/>
        <v>#DIV/0!</v>
      </c>
      <c r="Y14" s="1" t="e">
        <f t="shared" si="9"/>
        <v>#DIV/0!</v>
      </c>
      <c r="Z14" s="1" t="e">
        <f t="shared" si="10"/>
        <v>#DIV/0!</v>
      </c>
      <c r="AA14" s="31" t="e">
        <f t="shared" si="11"/>
        <v>#DIV/0!</v>
      </c>
      <c r="AB14" s="31" t="e">
        <f t="shared" si="12"/>
        <v>#DIV/0!</v>
      </c>
      <c r="AC14" s="1" t="e">
        <f t="shared" si="13"/>
        <v>#DIV/0!</v>
      </c>
      <c r="AD14" s="1" t="e">
        <f t="shared" si="14"/>
        <v>#DIV/0!</v>
      </c>
      <c r="AE14" s="1" t="e">
        <f t="shared" si="15"/>
        <v>#DIV/0!</v>
      </c>
      <c r="AF14" s="1" t="e">
        <f t="shared" si="16"/>
        <v>#DIV/0!</v>
      </c>
      <c r="AG14" s="1" t="e">
        <f t="shared" si="17"/>
        <v>#DIV/0!</v>
      </c>
      <c r="AK14" s="32" t="e">
        <f t="shared" si="18"/>
        <v>#DIV/0!</v>
      </c>
      <c r="AL14" s="18" t="e">
        <f t="shared" si="19"/>
        <v>#DIV/0!</v>
      </c>
      <c r="AM14" s="31" t="e">
        <f t="shared" si="20"/>
        <v>#DIV/0!</v>
      </c>
      <c r="AN14" s="31" t="e">
        <f t="shared" si="21"/>
        <v>#DIV/0!</v>
      </c>
      <c r="AO14" s="1" t="e">
        <f t="shared" si="22"/>
        <v>#DIV/0!</v>
      </c>
    </row>
    <row r="15" spans="1:41" ht="29.25" customHeight="1">
      <c r="A15" s="28">
        <f>'FORM SKP'!A18:C18</f>
        <v>7</v>
      </c>
      <c r="B15" s="168">
        <f>'FORM SKP'!B18:C18</f>
        <v>0</v>
      </c>
      <c r="C15" s="191">
        <f>'FORM SKP'!E18</f>
        <v>0</v>
      </c>
      <c r="D15" s="174">
        <f>'FORM SKP'!F18</f>
        <v>0</v>
      </c>
      <c r="E15" s="126">
        <f>'FORM SKP'!G18</f>
        <v>0</v>
      </c>
      <c r="F15" s="126">
        <f>'FORM SKP'!H18</f>
        <v>0</v>
      </c>
      <c r="G15" s="126">
        <f>'FORM SKP'!I18</f>
        <v>0</v>
      </c>
      <c r="H15" s="127">
        <f>'FORM SKP'!J18</f>
        <v>0</v>
      </c>
      <c r="I15" s="42"/>
      <c r="J15" s="34">
        <f>K15*'FORM SKP'!D18</f>
        <v>0</v>
      </c>
      <c r="K15" s="167"/>
      <c r="L15" s="35">
        <f t="shared" si="0"/>
        <v>0</v>
      </c>
      <c r="M15" s="193"/>
      <c r="N15" s="175">
        <f t="shared" si="1"/>
        <v>0</v>
      </c>
      <c r="O15" s="36">
        <f t="shared" si="2"/>
        <v>0</v>
      </c>
      <c r="P15" s="73"/>
      <c r="Q15" s="29" t="e">
        <f t="shared" si="3"/>
        <v>#DIV/0!</v>
      </c>
      <c r="R15" s="37" t="e">
        <f t="shared" si="4"/>
        <v>#DIV/0!</v>
      </c>
      <c r="T15" s="1">
        <f t="shared" si="5"/>
        <v>0</v>
      </c>
      <c r="U15" s="1">
        <f t="shared" si="6"/>
        <v>0</v>
      </c>
      <c r="W15" s="1" t="e">
        <f t="shared" si="7"/>
        <v>#DIV/0!</v>
      </c>
      <c r="X15" s="30" t="e">
        <f t="shared" si="8"/>
        <v>#DIV/0!</v>
      </c>
      <c r="Y15" s="1" t="e">
        <f t="shared" si="9"/>
        <v>#DIV/0!</v>
      </c>
      <c r="Z15" s="1" t="e">
        <f t="shared" si="10"/>
        <v>#DIV/0!</v>
      </c>
      <c r="AA15" s="31" t="e">
        <f t="shared" si="11"/>
        <v>#DIV/0!</v>
      </c>
      <c r="AB15" s="31" t="e">
        <f t="shared" si="12"/>
        <v>#DIV/0!</v>
      </c>
      <c r="AC15" s="1" t="e">
        <f t="shared" si="13"/>
        <v>#DIV/0!</v>
      </c>
      <c r="AD15" s="1" t="e">
        <f t="shared" si="14"/>
        <v>#DIV/0!</v>
      </c>
      <c r="AE15" s="1" t="e">
        <f t="shared" si="15"/>
        <v>#DIV/0!</v>
      </c>
      <c r="AF15" s="1" t="e">
        <f t="shared" si="16"/>
        <v>#DIV/0!</v>
      </c>
      <c r="AG15" s="1" t="e">
        <f t="shared" si="17"/>
        <v>#DIV/0!</v>
      </c>
      <c r="AK15" s="32" t="e">
        <f t="shared" si="18"/>
        <v>#DIV/0!</v>
      </c>
      <c r="AL15" s="18" t="e">
        <f t="shared" si="19"/>
        <v>#DIV/0!</v>
      </c>
      <c r="AM15" s="31" t="e">
        <f t="shared" si="20"/>
        <v>#DIV/0!</v>
      </c>
      <c r="AN15" s="31" t="e">
        <f t="shared" si="21"/>
        <v>#DIV/0!</v>
      </c>
      <c r="AO15" s="1" t="e">
        <f t="shared" si="22"/>
        <v>#DIV/0!</v>
      </c>
    </row>
    <row r="16" spans="1:41" ht="29.25" customHeight="1">
      <c r="A16" s="28">
        <f>'FORM SKP'!A19:C19</f>
        <v>8</v>
      </c>
      <c r="B16" s="168">
        <f>'FORM SKP'!B19:C19</f>
        <v>0</v>
      </c>
      <c r="C16" s="191">
        <f>'FORM SKP'!E19</f>
        <v>0</v>
      </c>
      <c r="D16" s="174">
        <f>'FORM SKP'!F19</f>
        <v>0</v>
      </c>
      <c r="E16" s="126">
        <f>'FORM SKP'!G19</f>
        <v>0</v>
      </c>
      <c r="F16" s="126">
        <f>'FORM SKP'!H19</f>
        <v>0</v>
      </c>
      <c r="G16" s="126">
        <f>'FORM SKP'!I19</f>
        <v>0</v>
      </c>
      <c r="H16" s="127">
        <f>'FORM SKP'!J19</f>
        <v>0</v>
      </c>
      <c r="I16" s="42"/>
      <c r="J16" s="34">
        <f>K16*'FORM SKP'!D19</f>
        <v>0</v>
      </c>
      <c r="K16" s="167"/>
      <c r="L16" s="35">
        <f t="shared" si="0"/>
        <v>0</v>
      </c>
      <c r="M16" s="193"/>
      <c r="N16" s="175">
        <f t="shared" si="1"/>
        <v>0</v>
      </c>
      <c r="O16" s="36">
        <f t="shared" si="2"/>
        <v>0</v>
      </c>
      <c r="P16" s="73"/>
      <c r="Q16" s="29" t="e">
        <f t="shared" si="3"/>
        <v>#DIV/0!</v>
      </c>
      <c r="R16" s="37" t="e">
        <f t="shared" si="4"/>
        <v>#DIV/0!</v>
      </c>
      <c r="T16" s="1">
        <f t="shared" si="5"/>
        <v>0</v>
      </c>
      <c r="U16" s="1">
        <f t="shared" si="6"/>
        <v>0</v>
      </c>
      <c r="W16" s="1" t="e">
        <f t="shared" si="7"/>
        <v>#DIV/0!</v>
      </c>
      <c r="X16" s="30" t="e">
        <f t="shared" si="8"/>
        <v>#DIV/0!</v>
      </c>
      <c r="Y16" s="1" t="e">
        <f t="shared" si="9"/>
        <v>#DIV/0!</v>
      </c>
      <c r="Z16" s="1" t="e">
        <f t="shared" si="10"/>
        <v>#DIV/0!</v>
      </c>
      <c r="AA16" s="31" t="e">
        <f t="shared" si="11"/>
        <v>#DIV/0!</v>
      </c>
      <c r="AB16" s="31" t="e">
        <f t="shared" si="12"/>
        <v>#DIV/0!</v>
      </c>
      <c r="AC16" s="1" t="e">
        <f t="shared" si="13"/>
        <v>#DIV/0!</v>
      </c>
      <c r="AD16" s="1" t="e">
        <f t="shared" si="14"/>
        <v>#DIV/0!</v>
      </c>
      <c r="AE16" s="1" t="e">
        <f t="shared" si="15"/>
        <v>#DIV/0!</v>
      </c>
      <c r="AF16" s="1" t="e">
        <f t="shared" si="16"/>
        <v>#DIV/0!</v>
      </c>
      <c r="AG16" s="1" t="e">
        <f t="shared" si="17"/>
        <v>#DIV/0!</v>
      </c>
      <c r="AK16" s="32" t="e">
        <f t="shared" si="18"/>
        <v>#DIV/0!</v>
      </c>
      <c r="AL16" s="18" t="e">
        <f t="shared" si="19"/>
        <v>#DIV/0!</v>
      </c>
      <c r="AM16" s="31" t="e">
        <f t="shared" si="20"/>
        <v>#DIV/0!</v>
      </c>
      <c r="AN16" s="31" t="e">
        <f t="shared" si="21"/>
        <v>#DIV/0!</v>
      </c>
      <c r="AO16" s="1" t="e">
        <f t="shared" si="22"/>
        <v>#DIV/0!</v>
      </c>
    </row>
    <row r="17" spans="1:41" ht="29.25" customHeight="1">
      <c r="A17" s="28">
        <f>'FORM SKP'!A20:C20</f>
        <v>9</v>
      </c>
      <c r="B17" s="168">
        <f>'FORM SKP'!B20:C20</f>
        <v>0</v>
      </c>
      <c r="C17" s="191">
        <f>'FORM SKP'!E20</f>
        <v>0</v>
      </c>
      <c r="D17" s="174">
        <f>'FORM SKP'!F20</f>
        <v>0</v>
      </c>
      <c r="E17" s="126">
        <f>'FORM SKP'!G20</f>
        <v>0</v>
      </c>
      <c r="F17" s="126">
        <f>'FORM SKP'!H20</f>
        <v>0</v>
      </c>
      <c r="G17" s="126">
        <f>'FORM SKP'!I20</f>
        <v>0</v>
      </c>
      <c r="H17" s="127">
        <f>'FORM SKP'!J20</f>
        <v>0</v>
      </c>
      <c r="I17" s="42"/>
      <c r="J17" s="34">
        <f>K17*'FORM SKP'!D20</f>
        <v>0</v>
      </c>
      <c r="K17" s="167"/>
      <c r="L17" s="35">
        <f t="shared" si="0"/>
        <v>0</v>
      </c>
      <c r="M17" s="193"/>
      <c r="N17" s="175">
        <f t="shared" si="1"/>
        <v>0</v>
      </c>
      <c r="O17" s="36">
        <f t="shared" si="2"/>
        <v>0</v>
      </c>
      <c r="P17" s="73"/>
      <c r="Q17" s="29" t="e">
        <f t="shared" si="3"/>
        <v>#DIV/0!</v>
      </c>
      <c r="R17" s="37" t="e">
        <f t="shared" si="4"/>
        <v>#DIV/0!</v>
      </c>
      <c r="T17" s="1">
        <f t="shared" si="5"/>
        <v>0</v>
      </c>
      <c r="U17" s="1">
        <f t="shared" si="6"/>
        <v>0</v>
      </c>
      <c r="W17" s="1" t="e">
        <f t="shared" si="7"/>
        <v>#DIV/0!</v>
      </c>
      <c r="X17" s="30" t="e">
        <f t="shared" si="8"/>
        <v>#DIV/0!</v>
      </c>
      <c r="Y17" s="1" t="e">
        <f t="shared" si="9"/>
        <v>#DIV/0!</v>
      </c>
      <c r="Z17" s="1" t="e">
        <f t="shared" si="10"/>
        <v>#DIV/0!</v>
      </c>
      <c r="AA17" s="31" t="e">
        <f t="shared" si="11"/>
        <v>#DIV/0!</v>
      </c>
      <c r="AB17" s="31" t="e">
        <f t="shared" si="12"/>
        <v>#DIV/0!</v>
      </c>
      <c r="AC17" s="1" t="e">
        <f t="shared" si="13"/>
        <v>#DIV/0!</v>
      </c>
      <c r="AD17" s="1" t="e">
        <f t="shared" si="14"/>
        <v>#DIV/0!</v>
      </c>
      <c r="AE17" s="1" t="e">
        <f t="shared" si="15"/>
        <v>#DIV/0!</v>
      </c>
      <c r="AF17" s="1" t="e">
        <f t="shared" si="16"/>
        <v>#DIV/0!</v>
      </c>
      <c r="AG17" s="1" t="e">
        <f t="shared" si="17"/>
        <v>#DIV/0!</v>
      </c>
      <c r="AK17" s="32" t="e">
        <f t="shared" si="18"/>
        <v>#DIV/0!</v>
      </c>
      <c r="AL17" s="18" t="e">
        <f t="shared" si="19"/>
        <v>#DIV/0!</v>
      </c>
      <c r="AM17" s="31" t="e">
        <f t="shared" si="20"/>
        <v>#DIV/0!</v>
      </c>
      <c r="AN17" s="31" t="e">
        <f t="shared" si="21"/>
        <v>#DIV/0!</v>
      </c>
      <c r="AO17" s="1" t="e">
        <f t="shared" si="22"/>
        <v>#DIV/0!</v>
      </c>
    </row>
    <row r="18" spans="1:41" ht="29.25" customHeight="1">
      <c r="A18" s="28">
        <f>'FORM SKP'!A21:C21</f>
        <v>10</v>
      </c>
      <c r="B18" s="168">
        <f>'FORM SKP'!B21:C21</f>
        <v>0</v>
      </c>
      <c r="C18" s="191">
        <f>'FORM SKP'!E21</f>
        <v>0</v>
      </c>
      <c r="D18" s="174">
        <f>'FORM SKP'!F21</f>
        <v>0</v>
      </c>
      <c r="E18" s="126">
        <f>'FORM SKP'!G21</f>
        <v>0</v>
      </c>
      <c r="F18" s="126">
        <f>'FORM SKP'!H21</f>
        <v>0</v>
      </c>
      <c r="G18" s="126">
        <f>'FORM SKP'!I21</f>
        <v>0</v>
      </c>
      <c r="H18" s="127">
        <f>'FORM SKP'!J21</f>
        <v>0</v>
      </c>
      <c r="I18" s="42"/>
      <c r="J18" s="34">
        <f>K18*'FORM SKP'!D21</f>
        <v>0</v>
      </c>
      <c r="K18" s="167"/>
      <c r="L18" s="35">
        <f t="shared" si="0"/>
        <v>0</v>
      </c>
      <c r="M18" s="193"/>
      <c r="N18" s="175">
        <f t="shared" si="1"/>
        <v>0</v>
      </c>
      <c r="O18" s="36">
        <f t="shared" si="2"/>
        <v>0</v>
      </c>
      <c r="P18" s="73"/>
      <c r="Q18" s="29" t="e">
        <f t="shared" si="3"/>
        <v>#DIV/0!</v>
      </c>
      <c r="R18" s="37" t="e">
        <f t="shared" si="4"/>
        <v>#DIV/0!</v>
      </c>
      <c r="T18" s="1">
        <f t="shared" si="5"/>
        <v>0</v>
      </c>
      <c r="U18" s="1">
        <f t="shared" si="6"/>
        <v>0</v>
      </c>
      <c r="W18" s="1" t="e">
        <f t="shared" si="7"/>
        <v>#DIV/0!</v>
      </c>
      <c r="X18" s="30" t="e">
        <f t="shared" si="8"/>
        <v>#DIV/0!</v>
      </c>
      <c r="Y18" s="1" t="e">
        <f t="shared" si="9"/>
        <v>#DIV/0!</v>
      </c>
      <c r="Z18" s="1" t="e">
        <f t="shared" si="10"/>
        <v>#DIV/0!</v>
      </c>
      <c r="AA18" s="31" t="e">
        <f t="shared" si="11"/>
        <v>#DIV/0!</v>
      </c>
      <c r="AB18" s="31" t="e">
        <f t="shared" si="12"/>
        <v>#DIV/0!</v>
      </c>
      <c r="AC18" s="1" t="e">
        <f t="shared" si="13"/>
        <v>#DIV/0!</v>
      </c>
      <c r="AD18" s="1" t="e">
        <f t="shared" si="14"/>
        <v>#DIV/0!</v>
      </c>
      <c r="AE18" s="1" t="e">
        <f t="shared" si="15"/>
        <v>#DIV/0!</v>
      </c>
      <c r="AF18" s="1" t="e">
        <f t="shared" si="16"/>
        <v>#DIV/0!</v>
      </c>
      <c r="AG18" s="1" t="e">
        <f t="shared" si="17"/>
        <v>#DIV/0!</v>
      </c>
      <c r="AK18" s="32" t="e">
        <f t="shared" si="18"/>
        <v>#DIV/0!</v>
      </c>
      <c r="AL18" s="18" t="e">
        <f t="shared" si="19"/>
        <v>#DIV/0!</v>
      </c>
      <c r="AM18" s="31" t="e">
        <f t="shared" si="20"/>
        <v>#DIV/0!</v>
      </c>
      <c r="AN18" s="31" t="e">
        <f t="shared" si="21"/>
        <v>#DIV/0!</v>
      </c>
      <c r="AO18" s="1" t="e">
        <f t="shared" si="22"/>
        <v>#DIV/0!</v>
      </c>
    </row>
    <row r="19" spans="1:41" ht="29.25" customHeight="1">
      <c r="A19" s="28">
        <f>'FORM SKP'!A22:C22</f>
        <v>11</v>
      </c>
      <c r="B19" s="168">
        <f>'FORM SKP'!B22:C22</f>
        <v>0</v>
      </c>
      <c r="C19" s="191">
        <f>'FORM SKP'!E22</f>
        <v>0</v>
      </c>
      <c r="D19" s="174">
        <f>'FORM SKP'!F22</f>
        <v>0</v>
      </c>
      <c r="E19" s="126">
        <f>'FORM SKP'!G22</f>
        <v>0</v>
      </c>
      <c r="F19" s="126">
        <f>'FORM SKP'!H22</f>
        <v>0</v>
      </c>
      <c r="G19" s="126">
        <f>'FORM SKP'!I22</f>
        <v>0</v>
      </c>
      <c r="H19" s="127">
        <f>'FORM SKP'!J22</f>
        <v>0</v>
      </c>
      <c r="I19" s="42"/>
      <c r="J19" s="34">
        <f>K19*'FORM SKP'!D22</f>
        <v>0</v>
      </c>
      <c r="K19" s="167"/>
      <c r="L19" s="35">
        <f t="shared" si="0"/>
        <v>0</v>
      </c>
      <c r="M19" s="193"/>
      <c r="N19" s="175">
        <f t="shared" si="1"/>
        <v>0</v>
      </c>
      <c r="O19" s="36">
        <f t="shared" si="2"/>
        <v>0</v>
      </c>
      <c r="P19" s="73"/>
      <c r="Q19" s="29" t="e">
        <f t="shared" si="3"/>
        <v>#DIV/0!</v>
      </c>
      <c r="R19" s="37" t="e">
        <f t="shared" si="4"/>
        <v>#DIV/0!</v>
      </c>
      <c r="T19" s="1">
        <f t="shared" si="5"/>
        <v>0</v>
      </c>
      <c r="U19" s="1">
        <f t="shared" si="6"/>
        <v>0</v>
      </c>
      <c r="W19" s="1" t="e">
        <f t="shared" si="7"/>
        <v>#DIV/0!</v>
      </c>
      <c r="X19" s="30" t="e">
        <f t="shared" si="8"/>
        <v>#DIV/0!</v>
      </c>
      <c r="Y19" s="1" t="e">
        <f t="shared" si="9"/>
        <v>#DIV/0!</v>
      </c>
      <c r="Z19" s="1" t="e">
        <f t="shared" si="10"/>
        <v>#DIV/0!</v>
      </c>
      <c r="AA19" s="31" t="e">
        <f t="shared" si="11"/>
        <v>#DIV/0!</v>
      </c>
      <c r="AB19" s="31" t="e">
        <f t="shared" si="12"/>
        <v>#DIV/0!</v>
      </c>
      <c r="AC19" s="1" t="e">
        <f t="shared" si="13"/>
        <v>#DIV/0!</v>
      </c>
      <c r="AD19" s="1" t="e">
        <f t="shared" si="14"/>
        <v>#DIV/0!</v>
      </c>
      <c r="AE19" s="1" t="e">
        <f t="shared" si="15"/>
        <v>#DIV/0!</v>
      </c>
      <c r="AF19" s="1" t="e">
        <f t="shared" si="16"/>
        <v>#DIV/0!</v>
      </c>
      <c r="AG19" s="1" t="e">
        <f t="shared" si="17"/>
        <v>#DIV/0!</v>
      </c>
      <c r="AK19" s="32" t="e">
        <f t="shared" si="18"/>
        <v>#DIV/0!</v>
      </c>
      <c r="AL19" s="18" t="e">
        <f t="shared" si="19"/>
        <v>#DIV/0!</v>
      </c>
      <c r="AM19" s="31" t="e">
        <f t="shared" si="20"/>
        <v>#DIV/0!</v>
      </c>
      <c r="AN19" s="31" t="e">
        <f t="shared" si="21"/>
        <v>#DIV/0!</v>
      </c>
      <c r="AO19" s="1" t="e">
        <f t="shared" si="22"/>
        <v>#DIV/0!</v>
      </c>
    </row>
    <row r="20" spans="1:41" ht="29.25" customHeight="1">
      <c r="A20" s="28">
        <f>'FORM SKP'!A23:C23</f>
        <v>12</v>
      </c>
      <c r="B20" s="168">
        <f>'FORM SKP'!B23:C23</f>
        <v>0</v>
      </c>
      <c r="C20" s="191">
        <f>'FORM SKP'!E23</f>
        <v>0</v>
      </c>
      <c r="D20" s="174">
        <f>'FORM SKP'!F23</f>
        <v>0</v>
      </c>
      <c r="E20" s="126">
        <f>'FORM SKP'!G23</f>
        <v>0</v>
      </c>
      <c r="F20" s="126">
        <f>'FORM SKP'!H23</f>
        <v>0</v>
      </c>
      <c r="G20" s="126">
        <f>'FORM SKP'!I23</f>
        <v>0</v>
      </c>
      <c r="H20" s="127">
        <f>'FORM SKP'!J23</f>
        <v>0</v>
      </c>
      <c r="I20" s="42"/>
      <c r="J20" s="34">
        <f>K20*'FORM SKP'!D23</f>
        <v>0</v>
      </c>
      <c r="K20" s="167"/>
      <c r="L20" s="35">
        <f t="shared" si="0"/>
        <v>0</v>
      </c>
      <c r="M20" s="193"/>
      <c r="N20" s="175">
        <f t="shared" si="1"/>
        <v>0</v>
      </c>
      <c r="O20" s="36">
        <f t="shared" si="2"/>
        <v>0</v>
      </c>
      <c r="P20" s="73"/>
      <c r="Q20" s="29" t="e">
        <f t="shared" si="3"/>
        <v>#DIV/0!</v>
      </c>
      <c r="R20" s="37" t="e">
        <f t="shared" si="4"/>
        <v>#DIV/0!</v>
      </c>
      <c r="T20" s="1">
        <f t="shared" si="5"/>
        <v>0</v>
      </c>
      <c r="U20" s="1">
        <f t="shared" si="6"/>
        <v>0</v>
      </c>
      <c r="W20" s="1" t="e">
        <f t="shared" si="7"/>
        <v>#DIV/0!</v>
      </c>
      <c r="X20" s="30" t="e">
        <f t="shared" si="8"/>
        <v>#DIV/0!</v>
      </c>
      <c r="Y20" s="1" t="e">
        <f t="shared" si="9"/>
        <v>#DIV/0!</v>
      </c>
      <c r="Z20" s="1" t="e">
        <f t="shared" si="10"/>
        <v>#DIV/0!</v>
      </c>
      <c r="AA20" s="31" t="e">
        <f t="shared" si="11"/>
        <v>#DIV/0!</v>
      </c>
      <c r="AB20" s="31" t="e">
        <f t="shared" si="12"/>
        <v>#DIV/0!</v>
      </c>
      <c r="AC20" s="1" t="e">
        <f t="shared" si="13"/>
        <v>#DIV/0!</v>
      </c>
      <c r="AD20" s="1" t="e">
        <f t="shared" si="14"/>
        <v>#DIV/0!</v>
      </c>
      <c r="AE20" s="1" t="e">
        <f t="shared" si="15"/>
        <v>#DIV/0!</v>
      </c>
      <c r="AF20" s="1" t="e">
        <f t="shared" si="16"/>
        <v>#DIV/0!</v>
      </c>
      <c r="AG20" s="1" t="e">
        <f t="shared" si="17"/>
        <v>#DIV/0!</v>
      </c>
      <c r="AK20" s="32" t="e">
        <f t="shared" si="18"/>
        <v>#DIV/0!</v>
      </c>
      <c r="AL20" s="18" t="e">
        <f t="shared" si="19"/>
        <v>#DIV/0!</v>
      </c>
      <c r="AM20" s="31" t="e">
        <f t="shared" si="20"/>
        <v>#DIV/0!</v>
      </c>
      <c r="AN20" s="31" t="e">
        <f t="shared" si="21"/>
        <v>#DIV/0!</v>
      </c>
      <c r="AO20" s="1" t="e">
        <f t="shared" si="22"/>
        <v>#DIV/0!</v>
      </c>
    </row>
    <row r="21" spans="1:41" ht="29.25" customHeight="1">
      <c r="A21" s="28">
        <f>'FORM SKP'!A24:C24</f>
        <v>13</v>
      </c>
      <c r="B21" s="168">
        <f>'FORM SKP'!B24:C24</f>
        <v>0</v>
      </c>
      <c r="C21" s="191">
        <f>'FORM SKP'!E24</f>
        <v>0</v>
      </c>
      <c r="D21" s="174">
        <f>'FORM SKP'!F24</f>
        <v>0</v>
      </c>
      <c r="E21" s="126">
        <f>'FORM SKP'!G24</f>
        <v>0</v>
      </c>
      <c r="F21" s="126">
        <f>'FORM SKP'!H24</f>
        <v>0</v>
      </c>
      <c r="G21" s="126">
        <f>'FORM SKP'!I24</f>
        <v>0</v>
      </c>
      <c r="H21" s="127">
        <f>'FORM SKP'!J24</f>
        <v>0</v>
      </c>
      <c r="I21" s="42"/>
      <c r="J21" s="34">
        <f>K21*'FORM SKP'!D24</f>
        <v>0</v>
      </c>
      <c r="K21" s="167"/>
      <c r="L21" s="35">
        <f t="shared" si="0"/>
        <v>0</v>
      </c>
      <c r="M21" s="193"/>
      <c r="N21" s="175">
        <f t="shared" si="1"/>
        <v>0</v>
      </c>
      <c r="O21" s="36">
        <f t="shared" si="2"/>
        <v>0</v>
      </c>
      <c r="P21" s="73"/>
      <c r="Q21" s="29" t="e">
        <f t="shared" si="3"/>
        <v>#DIV/0!</v>
      </c>
      <c r="R21" s="37" t="e">
        <f t="shared" si="4"/>
        <v>#DIV/0!</v>
      </c>
      <c r="T21" s="1">
        <f t="shared" si="5"/>
        <v>0</v>
      </c>
      <c r="U21" s="1">
        <f t="shared" si="6"/>
        <v>0</v>
      </c>
      <c r="W21" s="1" t="e">
        <f t="shared" si="7"/>
        <v>#DIV/0!</v>
      </c>
      <c r="X21" s="30" t="e">
        <f t="shared" si="8"/>
        <v>#DIV/0!</v>
      </c>
      <c r="Y21" s="1" t="e">
        <f t="shared" si="9"/>
        <v>#DIV/0!</v>
      </c>
      <c r="Z21" s="1" t="e">
        <f t="shared" si="10"/>
        <v>#DIV/0!</v>
      </c>
      <c r="AA21" s="31" t="e">
        <f t="shared" si="11"/>
        <v>#DIV/0!</v>
      </c>
      <c r="AB21" s="31" t="e">
        <f t="shared" si="12"/>
        <v>#DIV/0!</v>
      </c>
      <c r="AC21" s="1" t="e">
        <f t="shared" si="13"/>
        <v>#DIV/0!</v>
      </c>
      <c r="AD21" s="1" t="e">
        <f t="shared" si="14"/>
        <v>#DIV/0!</v>
      </c>
      <c r="AE21" s="1" t="e">
        <f t="shared" si="15"/>
        <v>#DIV/0!</v>
      </c>
      <c r="AF21" s="1" t="e">
        <f t="shared" si="16"/>
        <v>#DIV/0!</v>
      </c>
      <c r="AG21" s="1" t="e">
        <f t="shared" si="17"/>
        <v>#DIV/0!</v>
      </c>
      <c r="AK21" s="32" t="e">
        <f t="shared" si="18"/>
        <v>#DIV/0!</v>
      </c>
      <c r="AL21" s="18" t="e">
        <f t="shared" si="19"/>
        <v>#DIV/0!</v>
      </c>
      <c r="AM21" s="31" t="e">
        <f t="shared" si="20"/>
        <v>#DIV/0!</v>
      </c>
      <c r="AN21" s="31" t="e">
        <f t="shared" si="21"/>
        <v>#DIV/0!</v>
      </c>
      <c r="AO21" s="1" t="e">
        <f t="shared" si="22"/>
        <v>#DIV/0!</v>
      </c>
    </row>
    <row r="22" spans="1:41" ht="26.25" customHeight="1">
      <c r="A22" s="133"/>
      <c r="B22" s="252" t="s">
        <v>40</v>
      </c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4"/>
    </row>
    <row r="23" spans="1:41" ht="21.75" customHeight="1">
      <c r="A23" s="133">
        <v>1</v>
      </c>
      <c r="B23" s="33"/>
      <c r="C23" s="33"/>
      <c r="D23" s="237"/>
      <c r="E23" s="237"/>
      <c r="F23" s="237"/>
      <c r="G23" s="237"/>
      <c r="H23" s="237"/>
      <c r="I23" s="237"/>
      <c r="J23" s="38"/>
      <c r="K23" s="255"/>
      <c r="L23" s="255"/>
      <c r="M23" s="255"/>
      <c r="N23" s="255"/>
      <c r="O23" s="255"/>
      <c r="P23" s="255"/>
      <c r="Q23" s="133"/>
      <c r="R23" s="5"/>
      <c r="Z23" s="1" t="s">
        <v>35</v>
      </c>
      <c r="AJ23" s="1" t="s">
        <v>32</v>
      </c>
      <c r="AL23" s="31"/>
    </row>
    <row r="24" spans="1:41" ht="24.75" customHeight="1">
      <c r="A24" s="133">
        <v>2</v>
      </c>
      <c r="B24" s="33"/>
      <c r="C24" s="33"/>
      <c r="D24" s="259"/>
      <c r="E24" s="260"/>
      <c r="F24" s="260"/>
      <c r="G24" s="260"/>
      <c r="H24" s="260"/>
      <c r="I24" s="261"/>
      <c r="J24" s="38"/>
      <c r="K24" s="256"/>
      <c r="L24" s="257"/>
      <c r="M24" s="257"/>
      <c r="N24" s="257"/>
      <c r="O24" s="257"/>
      <c r="P24" s="258"/>
      <c r="Q24" s="133"/>
      <c r="R24" s="7"/>
      <c r="AL24" s="31"/>
    </row>
    <row r="25" spans="1:41" ht="13.5" customHeight="1">
      <c r="A25" s="262" t="s">
        <v>18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125" t="e">
        <f>(SUM(U9:U21)/T25)+R23+R24</f>
        <v>#DIV/0!</v>
      </c>
      <c r="T25" s="1">
        <f>SUM(T9:T23)</f>
        <v>0</v>
      </c>
    </row>
    <row r="26" spans="1:41" ht="13.5" customHeight="1">
      <c r="A26" s="262"/>
      <c r="B26" s="262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39" t="e">
        <f>IF(R25&lt;=50,"(Buruk)",IF(R25&lt;=60,"(Sedang)",IF(R25&lt;=75,"(Cukup)",IF(R25&lt;=90.99,"(Baik)","(Sangat Baik)"))))</f>
        <v>#DIV/0!</v>
      </c>
    </row>
    <row r="27" spans="1:41" ht="18.75" customHeight="1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4"/>
    </row>
    <row r="28" spans="1:41">
      <c r="M28" s="250" t="s">
        <v>431</v>
      </c>
      <c r="N28" s="250"/>
      <c r="O28" s="250"/>
      <c r="P28" s="250"/>
      <c r="Q28" s="250"/>
      <c r="R28" s="250"/>
    </row>
    <row r="29" spans="1:41">
      <c r="M29" s="250" t="s">
        <v>26</v>
      </c>
      <c r="N29" s="250"/>
      <c r="O29" s="250"/>
      <c r="P29" s="250"/>
      <c r="Q29" s="250"/>
      <c r="R29" s="250"/>
    </row>
    <row r="30" spans="1:41" ht="23.25" customHeight="1">
      <c r="T30" s="1" t="e">
        <f>#REF!/3</f>
        <v>#REF!</v>
      </c>
    </row>
    <row r="31" spans="1:41" ht="23.25" customHeight="1"/>
    <row r="32" spans="1:41">
      <c r="M32" s="249" t="str">
        <f>'FORM SKP'!A29</f>
        <v>Mohammad Basuki Rahmat, ST., MT.</v>
      </c>
      <c r="N32" s="249"/>
      <c r="O32" s="249"/>
      <c r="P32" s="249"/>
      <c r="Q32" s="249"/>
      <c r="R32" s="249"/>
    </row>
    <row r="33" spans="13:18">
      <c r="M33" s="250" t="str">
        <f>'FORM SKP'!A30</f>
        <v>197305222000031001</v>
      </c>
      <c r="N33" s="250"/>
      <c r="O33" s="250"/>
      <c r="P33" s="250"/>
      <c r="Q33" s="250"/>
      <c r="R33" s="250"/>
    </row>
  </sheetData>
  <sheetProtection password="CF7A" sheet="1" objects="1" scenarios="1" formatCells="0" deleteColumns="0"/>
  <protectedRanges>
    <protectedRange sqref="M9:M21" name="Range2"/>
    <protectedRange sqref="K9:K21" name="Range1"/>
  </protectedRanges>
  <mergeCells count="29">
    <mergeCell ref="A1:R1"/>
    <mergeCell ref="A2:R2"/>
    <mergeCell ref="A3:Q3"/>
    <mergeCell ref="R6:R7"/>
    <mergeCell ref="B6:B7"/>
    <mergeCell ref="C6:C7"/>
    <mergeCell ref="K6:P6"/>
    <mergeCell ref="Q6:Q7"/>
    <mergeCell ref="D6:I6"/>
    <mergeCell ref="N7:O7"/>
    <mergeCell ref="D7:E7"/>
    <mergeCell ref="A6:A7"/>
    <mergeCell ref="K7:L7"/>
    <mergeCell ref="J6:J7"/>
    <mergeCell ref="G7:H7"/>
    <mergeCell ref="M32:R32"/>
    <mergeCell ref="M33:R33"/>
    <mergeCell ref="M29:R29"/>
    <mergeCell ref="M28:R28"/>
    <mergeCell ref="K8:L8"/>
    <mergeCell ref="B22:R22"/>
    <mergeCell ref="K23:P23"/>
    <mergeCell ref="D8:E8"/>
    <mergeCell ref="D23:I23"/>
    <mergeCell ref="K24:P24"/>
    <mergeCell ref="D24:I24"/>
    <mergeCell ref="A25:Q26"/>
    <mergeCell ref="N8:O8"/>
    <mergeCell ref="G8:H8"/>
  </mergeCells>
  <phoneticPr fontId="2" type="noConversion"/>
  <printOptions horizontalCentered="1"/>
  <pageMargins left="0.25" right="0.25" top="0.25" bottom="0" header="0.25" footer="0.25"/>
  <pageSetup paperSize="9" scale="81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theme="8" tint="-0.249977111117893"/>
  </sheetPr>
  <dimension ref="A1:J35"/>
  <sheetViews>
    <sheetView workbookViewId="0">
      <selection activeCell="L22" sqref="L22"/>
    </sheetView>
  </sheetViews>
  <sheetFormatPr defaultRowHeight="12.75"/>
  <cols>
    <col min="1" max="1" width="5.28515625" style="1" customWidth="1"/>
    <col min="2" max="2" width="3.42578125" style="1" customWidth="1"/>
    <col min="3" max="3" width="1.7109375" style="1" customWidth="1"/>
    <col min="4" max="4" width="9.28515625" style="1" customWidth="1"/>
    <col min="5" max="5" width="9.7109375" style="1" customWidth="1"/>
    <col min="6" max="6" width="13.28515625" style="1" customWidth="1"/>
    <col min="7" max="7" width="6.28515625" style="1" customWidth="1"/>
    <col min="8" max="8" width="6.7109375" style="1" customWidth="1"/>
    <col min="9" max="9" width="11.5703125" style="1" customWidth="1"/>
    <col min="10" max="10" width="30.7109375" style="1" customWidth="1"/>
    <col min="11" max="16384" width="9.140625" style="1"/>
  </cols>
  <sheetData>
    <row r="1" spans="1:10" ht="21.75" customHeight="1">
      <c r="A1" s="263" t="s">
        <v>41</v>
      </c>
      <c r="B1" s="263"/>
      <c r="C1" s="263"/>
      <c r="D1" s="263"/>
      <c r="E1" s="263"/>
      <c r="F1" s="263"/>
      <c r="G1" s="263"/>
      <c r="H1" s="263"/>
      <c r="I1" s="263"/>
      <c r="J1" s="263"/>
    </row>
    <row r="2" spans="1:10" ht="13.5" customHeight="1"/>
    <row r="3" spans="1:10" ht="15" customHeight="1">
      <c r="A3" s="1" t="s">
        <v>4</v>
      </c>
      <c r="C3" s="1" t="s">
        <v>71</v>
      </c>
      <c r="D3" s="1" t="str">
        <f>'FORM SKP'!H5</f>
        <v>Fondra Husni Waladi, A.Md.</v>
      </c>
    </row>
    <row r="4" spans="1:10" ht="15" customHeight="1">
      <c r="A4" s="1" t="s">
        <v>5</v>
      </c>
      <c r="C4" s="1" t="s">
        <v>71</v>
      </c>
      <c r="D4" s="1" t="str">
        <f>'FORM SKP'!H6</f>
        <v>198809232014041002</v>
      </c>
    </row>
    <row r="5" spans="1:10" ht="13.5" customHeight="1"/>
    <row r="6" spans="1:10" ht="35.25" customHeight="1">
      <c r="A6" s="2" t="s">
        <v>42</v>
      </c>
      <c r="B6" s="266" t="s">
        <v>43</v>
      </c>
      <c r="C6" s="266"/>
      <c r="D6" s="266"/>
      <c r="E6" s="266" t="s">
        <v>44</v>
      </c>
      <c r="F6" s="266"/>
      <c r="G6" s="266"/>
      <c r="H6" s="266"/>
      <c r="I6" s="266"/>
      <c r="J6" s="3" t="s">
        <v>55</v>
      </c>
    </row>
    <row r="7" spans="1:10">
      <c r="A7" s="4">
        <v>1</v>
      </c>
      <c r="B7" s="266">
        <v>2</v>
      </c>
      <c r="C7" s="266"/>
      <c r="D7" s="266"/>
      <c r="E7" s="266">
        <v>3</v>
      </c>
      <c r="F7" s="266"/>
      <c r="G7" s="266"/>
      <c r="H7" s="266"/>
      <c r="I7" s="266"/>
      <c r="J7" s="4">
        <v>4</v>
      </c>
    </row>
    <row r="8" spans="1:10" ht="21" customHeight="1">
      <c r="A8" s="5"/>
      <c r="B8" s="8"/>
      <c r="C8" s="14"/>
      <c r="D8" s="14"/>
      <c r="E8" s="8"/>
      <c r="F8" s="14"/>
      <c r="G8" s="14"/>
      <c r="H8" s="14"/>
      <c r="I8" s="9"/>
      <c r="J8" s="5"/>
    </row>
    <row r="9" spans="1:10" ht="21" customHeight="1">
      <c r="A9" s="74">
        <v>1</v>
      </c>
      <c r="B9" s="267" t="str">
        <f>PENGUKURAN!A5</f>
        <v>1 Januari s.d. 31 Desember 2018</v>
      </c>
      <c r="C9" s="270"/>
      <c r="D9" s="271"/>
      <c r="E9" s="195" t="s">
        <v>432</v>
      </c>
      <c r="F9" s="15"/>
      <c r="G9" s="15"/>
      <c r="H9" s="15"/>
      <c r="I9" s="11"/>
      <c r="J9" s="6"/>
    </row>
    <row r="10" spans="1:10" ht="21" customHeight="1">
      <c r="A10" s="6"/>
      <c r="B10" s="267"/>
      <c r="C10" s="270"/>
      <c r="D10" s="271"/>
      <c r="E10" s="149" t="e">
        <f>PENGUKURAN!$R$25</f>
        <v>#DIV/0!</v>
      </c>
      <c r="F10" s="15" t="s">
        <v>45</v>
      </c>
      <c r="G10" s="15"/>
      <c r="H10" s="15"/>
      <c r="I10" s="11"/>
      <c r="J10" s="6"/>
    </row>
    <row r="11" spans="1:10" ht="21" customHeight="1">
      <c r="A11" s="6"/>
      <c r="B11" s="267"/>
      <c r="C11" s="268"/>
      <c r="D11" s="269"/>
      <c r="E11" s="129" t="s">
        <v>46</v>
      </c>
      <c r="F11" s="15"/>
      <c r="G11" s="15"/>
      <c r="H11" s="15"/>
      <c r="I11" s="11"/>
      <c r="J11" s="6"/>
    </row>
    <row r="12" spans="1:10" ht="21" customHeight="1">
      <c r="A12" s="6"/>
      <c r="B12" s="10"/>
      <c r="C12" s="15"/>
      <c r="D12" s="15"/>
      <c r="E12" s="129" t="s">
        <v>47</v>
      </c>
      <c r="F12" s="15"/>
      <c r="G12" s="150" t="s">
        <v>52</v>
      </c>
      <c r="H12" s="177"/>
      <c r="I12" s="40" t="str">
        <f t="shared" ref="I12:I16" si="0">IF(H12&lt;=50,"(Buruk)",IF(H12&lt;=60,"(Kurang)",IF(H12&lt;=75,"(Cukup)",IF(H12&lt;=90.99,"(Baik)","(Sangat Baik)"))))</f>
        <v>(Buruk)</v>
      </c>
      <c r="J12" s="265" t="str">
        <f>'FORM SKP'!C8</f>
        <v>Ketua Jurusan Teknik Kelistrikan Kapal</v>
      </c>
    </row>
    <row r="13" spans="1:10" ht="21" customHeight="1">
      <c r="A13" s="6"/>
      <c r="B13" s="10"/>
      <c r="C13" s="15"/>
      <c r="D13" s="15"/>
      <c r="E13" s="129" t="s">
        <v>48</v>
      </c>
      <c r="F13" s="15"/>
      <c r="G13" s="150" t="s">
        <v>52</v>
      </c>
      <c r="H13" s="177"/>
      <c r="I13" s="40" t="str">
        <f t="shared" si="0"/>
        <v>(Buruk)</v>
      </c>
      <c r="J13" s="265"/>
    </row>
    <row r="14" spans="1:10" ht="21" customHeight="1">
      <c r="A14" s="6"/>
      <c r="B14" s="10"/>
      <c r="C14" s="15"/>
      <c r="D14" s="15"/>
      <c r="E14" s="129" t="s">
        <v>49</v>
      </c>
      <c r="F14" s="15"/>
      <c r="G14" s="150" t="s">
        <v>52</v>
      </c>
      <c r="H14" s="177"/>
      <c r="I14" s="40" t="str">
        <f t="shared" si="0"/>
        <v>(Buruk)</v>
      </c>
      <c r="J14" s="17"/>
    </row>
    <row r="15" spans="1:10" ht="21" customHeight="1">
      <c r="A15" s="6"/>
      <c r="B15" s="10"/>
      <c r="C15" s="15"/>
      <c r="D15" s="15"/>
      <c r="E15" s="129" t="s">
        <v>50</v>
      </c>
      <c r="F15" s="15"/>
      <c r="G15" s="150" t="s">
        <v>52</v>
      </c>
      <c r="H15" s="177"/>
      <c r="I15" s="40" t="str">
        <f t="shared" si="0"/>
        <v>(Buruk)</v>
      </c>
      <c r="J15" s="17"/>
    </row>
    <row r="16" spans="1:10" ht="21" customHeight="1">
      <c r="A16" s="6"/>
      <c r="B16" s="10"/>
      <c r="C16" s="15"/>
      <c r="D16" s="15"/>
      <c r="E16" s="129" t="s">
        <v>51</v>
      </c>
      <c r="F16" s="15"/>
      <c r="G16" s="150" t="s">
        <v>52</v>
      </c>
      <c r="H16" s="177"/>
      <c r="I16" s="40" t="str">
        <f t="shared" si="0"/>
        <v>(Buruk)</v>
      </c>
      <c r="J16" s="92" t="str">
        <f>'FORM SKP'!C5</f>
        <v>Mohammad Basuki Rahmat, ST., MT.</v>
      </c>
    </row>
    <row r="17" spans="1:10" ht="21" customHeight="1">
      <c r="A17" s="6"/>
      <c r="B17" s="10"/>
      <c r="C17" s="15"/>
      <c r="D17" s="15"/>
      <c r="E17" s="130"/>
      <c r="F17" s="16"/>
      <c r="G17" s="151"/>
      <c r="H17" s="69"/>
      <c r="I17" s="40"/>
      <c r="J17" s="74" t="str">
        <f>'FORM SKP'!C6</f>
        <v>197305222000031001</v>
      </c>
    </row>
    <row r="18" spans="1:10" ht="21" customHeight="1">
      <c r="A18" s="6"/>
      <c r="B18" s="10"/>
      <c r="C18" s="15"/>
      <c r="D18" s="11"/>
      <c r="E18" s="128" t="s">
        <v>53</v>
      </c>
      <c r="F18" s="14"/>
      <c r="G18" s="152" t="s">
        <v>52</v>
      </c>
      <c r="H18" s="41">
        <f>SUM(H12:H17)</f>
        <v>0</v>
      </c>
      <c r="I18" s="14"/>
      <c r="J18" s="6"/>
    </row>
    <row r="19" spans="1:10" ht="21" customHeight="1">
      <c r="A19" s="6"/>
      <c r="B19" s="10"/>
      <c r="C19" s="15"/>
      <c r="D19" s="11"/>
      <c r="E19" s="129" t="s">
        <v>54</v>
      </c>
      <c r="F19" s="15"/>
      <c r="G19" s="150" t="s">
        <v>52</v>
      </c>
      <c r="H19" s="69" t="e">
        <f>AVERAGE(H12:H16)</f>
        <v>#DIV/0!</v>
      </c>
      <c r="I19" s="40" t="e">
        <f>IF(H19&lt;=50,"(Buruk)",IF(H19&lt;=60,"(Kurang)",IF(H19&lt;=75,"(Cukup)",IF(H19&lt;=90.99,"(Baik)","(Sangat Baik)"))))</f>
        <v>#DIV/0!</v>
      </c>
      <c r="J19" s="6"/>
    </row>
    <row r="20" spans="1:10" ht="21" customHeight="1">
      <c r="A20" s="7"/>
      <c r="B20" s="12"/>
      <c r="C20" s="16"/>
      <c r="D20" s="13"/>
      <c r="E20" s="12"/>
      <c r="F20" s="16"/>
      <c r="G20" s="16"/>
      <c r="H20" s="173"/>
      <c r="I20" s="13"/>
      <c r="J20" s="7"/>
    </row>
    <row r="25" spans="1:10">
      <c r="J25" s="31"/>
    </row>
    <row r="28" spans="1:10">
      <c r="J28" s="43"/>
    </row>
    <row r="35" spans="9:9">
      <c r="I35" s="19"/>
    </row>
  </sheetData>
  <sheetProtection password="CF7A" sheet="1" objects="1" scenarios="1"/>
  <protectedRanges>
    <protectedRange sqref="H12:H16" name="Range1"/>
  </protectedRanges>
  <mergeCells count="8">
    <mergeCell ref="A1:J1"/>
    <mergeCell ref="J12:J13"/>
    <mergeCell ref="B6:D6"/>
    <mergeCell ref="B7:D7"/>
    <mergeCell ref="E6:I6"/>
    <mergeCell ref="E7:I7"/>
    <mergeCell ref="B11:D11"/>
    <mergeCell ref="B9:D10"/>
  </mergeCells>
  <printOptions horizontalCentered="1"/>
  <pageMargins left="0.25" right="0.25" top="0.75" bottom="0.25" header="0.25" footer="0.25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theme="8" tint="-0.249977111117893"/>
  </sheetPr>
  <dimension ref="A2:J113"/>
  <sheetViews>
    <sheetView zoomScale="80" zoomScaleNormal="80" workbookViewId="0">
      <selection activeCell="M36" sqref="M36"/>
    </sheetView>
  </sheetViews>
  <sheetFormatPr defaultRowHeight="15.75"/>
  <cols>
    <col min="1" max="2" width="4.85546875" style="20" customWidth="1"/>
    <col min="3" max="3" width="7.140625" style="20" customWidth="1"/>
    <col min="4" max="4" width="4.42578125" style="20" customWidth="1"/>
    <col min="5" max="5" width="4.7109375" style="20" customWidth="1"/>
    <col min="6" max="6" width="17" style="20" customWidth="1"/>
    <col min="7" max="7" width="15.7109375" style="20" customWidth="1"/>
    <col min="8" max="8" width="10.5703125" style="20" customWidth="1"/>
    <col min="9" max="9" width="13.28515625" style="20" customWidth="1"/>
    <col min="10" max="10" width="15" style="20" customWidth="1"/>
    <col min="11" max="16384" width="9.140625" style="20"/>
  </cols>
  <sheetData>
    <row r="2" spans="1:10">
      <c r="H2" s="24"/>
    </row>
    <row r="4" spans="1:10">
      <c r="J4" s="24"/>
    </row>
    <row r="5" spans="1:10">
      <c r="J5" s="24"/>
    </row>
    <row r="6" spans="1:10">
      <c r="J6" s="24"/>
    </row>
    <row r="7" spans="1:10">
      <c r="A7" s="263" t="s">
        <v>56</v>
      </c>
      <c r="B7" s="263"/>
      <c r="C7" s="263"/>
      <c r="D7" s="263"/>
      <c r="E7" s="263"/>
      <c r="F7" s="263"/>
      <c r="G7" s="263"/>
      <c r="H7" s="263"/>
      <c r="I7" s="263"/>
      <c r="J7" s="263"/>
    </row>
    <row r="8" spans="1:10">
      <c r="A8" s="263" t="s">
        <v>57</v>
      </c>
      <c r="B8" s="263"/>
      <c r="C8" s="263"/>
      <c r="D8" s="263"/>
      <c r="E8" s="263"/>
      <c r="F8" s="263"/>
      <c r="G8" s="263"/>
      <c r="H8" s="263"/>
      <c r="I8" s="263"/>
      <c r="J8" s="263"/>
    </row>
    <row r="9" spans="1:10">
      <c r="J9" s="24"/>
    </row>
    <row r="10" spans="1:10">
      <c r="A10" s="44"/>
      <c r="B10" s="44"/>
      <c r="C10" s="44"/>
      <c r="D10" s="44"/>
      <c r="E10" s="44"/>
      <c r="F10" s="44"/>
      <c r="G10" s="44"/>
      <c r="I10" s="44" t="s">
        <v>58</v>
      </c>
      <c r="J10" s="44"/>
    </row>
    <row r="11" spans="1:10" ht="15.75" customHeight="1">
      <c r="A11" s="44" t="str">
        <f>COVER!$A$38</f>
        <v>KEMENTERIAN RISET, TEKNOLOGI, DAN PENDIDIKAN TINGGI</v>
      </c>
      <c r="B11" s="44"/>
      <c r="C11" s="44"/>
      <c r="D11" s="44"/>
      <c r="E11" s="44"/>
      <c r="F11" s="44"/>
      <c r="G11" s="44"/>
      <c r="I11" s="61" t="str">
        <f>COVER!$A$16</f>
        <v>Januari s.d. Desember 2018</v>
      </c>
      <c r="J11" s="137"/>
    </row>
    <row r="12" spans="1:10" ht="9" customHeight="1">
      <c r="A12" s="44"/>
      <c r="B12" s="44"/>
      <c r="C12" s="44"/>
      <c r="D12" s="44"/>
      <c r="E12" s="44"/>
      <c r="F12" s="44"/>
      <c r="G12" s="44"/>
      <c r="H12" s="101"/>
      <c r="I12" s="101"/>
      <c r="J12" s="101"/>
    </row>
    <row r="13" spans="1:10" ht="20.100000000000001" customHeight="1">
      <c r="A13" s="45" t="s">
        <v>74</v>
      </c>
      <c r="B13" s="275" t="s">
        <v>59</v>
      </c>
      <c r="C13" s="276"/>
      <c r="D13" s="276"/>
      <c r="E13" s="276"/>
      <c r="F13" s="276"/>
      <c r="G13" s="276"/>
      <c r="H13" s="276"/>
      <c r="I13" s="276"/>
      <c r="J13" s="277"/>
    </row>
    <row r="14" spans="1:10" ht="20.100000000000001" customHeight="1">
      <c r="A14" s="46"/>
      <c r="B14" s="138" t="s">
        <v>61</v>
      </c>
      <c r="C14" s="288" t="s">
        <v>60</v>
      </c>
      <c r="D14" s="288"/>
      <c r="E14" s="288"/>
      <c r="F14" s="288"/>
      <c r="G14" s="272" t="str">
        <f>'FORM SKP'!H5</f>
        <v>Fondra Husni Waladi, A.Md.</v>
      </c>
      <c r="H14" s="273"/>
      <c r="I14" s="273"/>
      <c r="J14" s="274"/>
    </row>
    <row r="15" spans="1:10" ht="20.100000000000001" customHeight="1">
      <c r="A15" s="46"/>
      <c r="B15" s="139" t="s">
        <v>65</v>
      </c>
      <c r="C15" s="281" t="s">
        <v>5</v>
      </c>
      <c r="D15" s="281"/>
      <c r="E15" s="281"/>
      <c r="F15" s="281"/>
      <c r="G15" s="275" t="str">
        <f>'FORM SKP'!H6</f>
        <v>198809232014041002</v>
      </c>
      <c r="H15" s="276"/>
      <c r="I15" s="276"/>
      <c r="J15" s="277"/>
    </row>
    <row r="16" spans="1:10" ht="20.100000000000001" customHeight="1">
      <c r="A16" s="46"/>
      <c r="B16" s="139" t="s">
        <v>66</v>
      </c>
      <c r="C16" s="281" t="s">
        <v>62</v>
      </c>
      <c r="D16" s="281"/>
      <c r="E16" s="281"/>
      <c r="F16" s="281"/>
      <c r="G16" s="275" t="str">
        <f>'FORM SKP'!H7</f>
        <v>Pengatur Tingkat I / II/d</v>
      </c>
      <c r="H16" s="276"/>
      <c r="I16" s="276"/>
      <c r="J16" s="277"/>
    </row>
    <row r="17" spans="1:10" ht="20.100000000000001" customHeight="1">
      <c r="A17" s="46"/>
      <c r="B17" s="139" t="s">
        <v>67</v>
      </c>
      <c r="C17" s="281" t="s">
        <v>63</v>
      </c>
      <c r="D17" s="281"/>
      <c r="E17" s="281"/>
      <c r="F17" s="281"/>
      <c r="G17" s="278" t="str">
        <f>'FORM SKP'!H8</f>
        <v>Teknisi Laboratorium</v>
      </c>
      <c r="H17" s="279"/>
      <c r="I17" s="279"/>
      <c r="J17" s="280"/>
    </row>
    <row r="18" spans="1:10" ht="20.100000000000001" customHeight="1">
      <c r="A18" s="51"/>
      <c r="B18" s="139" t="s">
        <v>68</v>
      </c>
      <c r="C18" s="281" t="s">
        <v>64</v>
      </c>
      <c r="D18" s="281"/>
      <c r="E18" s="281"/>
      <c r="F18" s="281"/>
      <c r="G18" s="278" t="str">
        <f>'FORM SKP'!H9</f>
        <v>Politeknik Perkapalan Negeri Surabaya</v>
      </c>
      <c r="H18" s="279"/>
      <c r="I18" s="279"/>
      <c r="J18" s="280"/>
    </row>
    <row r="19" spans="1:10" ht="20.100000000000001" customHeight="1">
      <c r="A19" s="45" t="s">
        <v>75</v>
      </c>
      <c r="B19" s="275" t="s">
        <v>69</v>
      </c>
      <c r="C19" s="276"/>
      <c r="D19" s="276"/>
      <c r="E19" s="276"/>
      <c r="F19" s="276"/>
      <c r="G19" s="276"/>
      <c r="H19" s="276"/>
      <c r="I19" s="276"/>
      <c r="J19" s="277"/>
    </row>
    <row r="20" spans="1:10" ht="20.100000000000001" customHeight="1">
      <c r="A20" s="52"/>
      <c r="B20" s="138" t="s">
        <v>61</v>
      </c>
      <c r="C20" s="288" t="s">
        <v>60</v>
      </c>
      <c r="D20" s="288"/>
      <c r="E20" s="288"/>
      <c r="F20" s="288"/>
      <c r="G20" s="272" t="str">
        <f>'FORM SKP'!C5</f>
        <v>Mohammad Basuki Rahmat, ST., MT.</v>
      </c>
      <c r="H20" s="273"/>
      <c r="I20" s="273"/>
      <c r="J20" s="274"/>
    </row>
    <row r="21" spans="1:10" ht="20.100000000000001" customHeight="1">
      <c r="A21" s="52"/>
      <c r="B21" s="139" t="s">
        <v>65</v>
      </c>
      <c r="C21" s="281" t="s">
        <v>5</v>
      </c>
      <c r="D21" s="281"/>
      <c r="E21" s="281"/>
      <c r="F21" s="281"/>
      <c r="G21" s="275" t="str">
        <f>'DATA SKP'!$E$11</f>
        <v>197305222000031001</v>
      </c>
      <c r="H21" s="276"/>
      <c r="I21" s="276"/>
      <c r="J21" s="277"/>
    </row>
    <row r="22" spans="1:10" ht="20.100000000000001" customHeight="1">
      <c r="A22" s="52"/>
      <c r="B22" s="139" t="s">
        <v>66</v>
      </c>
      <c r="C22" s="281" t="s">
        <v>62</v>
      </c>
      <c r="D22" s="281"/>
      <c r="E22" s="281"/>
      <c r="F22" s="281"/>
      <c r="G22" s="278" t="str">
        <f>'FORM SKP'!C7</f>
        <v>Penata Tingkat I / III/d</v>
      </c>
      <c r="H22" s="279"/>
      <c r="I22" s="279"/>
      <c r="J22" s="280"/>
    </row>
    <row r="23" spans="1:10" ht="20.100000000000001" customHeight="1">
      <c r="A23" s="52"/>
      <c r="B23" s="139" t="s">
        <v>67</v>
      </c>
      <c r="C23" s="281" t="s">
        <v>63</v>
      </c>
      <c r="D23" s="281"/>
      <c r="E23" s="281"/>
      <c r="F23" s="281"/>
      <c r="G23" s="278" t="str">
        <f>'FORM SKP'!C8</f>
        <v>Ketua Jurusan Teknik Kelistrikan Kapal</v>
      </c>
      <c r="H23" s="279"/>
      <c r="I23" s="279"/>
      <c r="J23" s="280"/>
    </row>
    <row r="24" spans="1:10" ht="19.5" customHeight="1">
      <c r="A24" s="53"/>
      <c r="B24" s="139" t="s">
        <v>68</v>
      </c>
      <c r="C24" s="281" t="s">
        <v>64</v>
      </c>
      <c r="D24" s="281"/>
      <c r="E24" s="281"/>
      <c r="F24" s="281"/>
      <c r="G24" s="278" t="str">
        <f>'FORM SKP'!C9</f>
        <v>Politeknik Perkapalan Negeri Surabaya</v>
      </c>
      <c r="H24" s="279"/>
      <c r="I24" s="279"/>
      <c r="J24" s="280"/>
    </row>
    <row r="25" spans="1:10" ht="20.100000000000001" customHeight="1">
      <c r="A25" s="45" t="s">
        <v>76</v>
      </c>
      <c r="B25" s="275" t="s">
        <v>70</v>
      </c>
      <c r="C25" s="276"/>
      <c r="D25" s="276"/>
      <c r="E25" s="276"/>
      <c r="F25" s="276"/>
      <c r="G25" s="276"/>
      <c r="H25" s="276"/>
      <c r="I25" s="276"/>
      <c r="J25" s="277"/>
    </row>
    <row r="26" spans="1:10" ht="20.100000000000001" customHeight="1">
      <c r="A26" s="46"/>
      <c r="B26" s="138" t="s">
        <v>61</v>
      </c>
      <c r="C26" s="288" t="s">
        <v>60</v>
      </c>
      <c r="D26" s="288"/>
      <c r="E26" s="288"/>
      <c r="F26" s="288"/>
      <c r="G26" s="272" t="str">
        <f>'DATA SKP'!E16</f>
        <v>Adi Wirawan Husodo, ST., MT.</v>
      </c>
      <c r="H26" s="273"/>
      <c r="I26" s="273"/>
      <c r="J26" s="274"/>
    </row>
    <row r="27" spans="1:10" ht="20.100000000000001" customHeight="1">
      <c r="A27" s="46"/>
      <c r="B27" s="139" t="s">
        <v>65</v>
      </c>
      <c r="C27" s="281" t="s">
        <v>5</v>
      </c>
      <c r="D27" s="281"/>
      <c r="E27" s="281"/>
      <c r="F27" s="281"/>
      <c r="G27" s="275" t="str">
        <f>'DATA SKP'!E17</f>
        <v>197502201999031001</v>
      </c>
      <c r="H27" s="276"/>
      <c r="I27" s="276"/>
      <c r="J27" s="277"/>
    </row>
    <row r="28" spans="1:10" ht="20.100000000000001" customHeight="1">
      <c r="A28" s="46"/>
      <c r="B28" s="139" t="s">
        <v>66</v>
      </c>
      <c r="C28" s="281" t="s">
        <v>62</v>
      </c>
      <c r="D28" s="281"/>
      <c r="E28" s="281"/>
      <c r="F28" s="281"/>
      <c r="G28" s="275" t="str">
        <f>'DATA SKP'!E18</f>
        <v>Pembina Tingkat I / IV/b</v>
      </c>
      <c r="H28" s="276"/>
      <c r="I28" s="276"/>
      <c r="J28" s="277"/>
    </row>
    <row r="29" spans="1:10" ht="20.100000000000001" customHeight="1">
      <c r="A29" s="46"/>
      <c r="B29" s="139" t="s">
        <v>67</v>
      </c>
      <c r="C29" s="281" t="s">
        <v>63</v>
      </c>
      <c r="D29" s="281"/>
      <c r="E29" s="281"/>
      <c r="F29" s="281"/>
      <c r="G29" s="275" t="str">
        <f>'DATA SKP'!E19</f>
        <v>Wakil Direktur I</v>
      </c>
      <c r="H29" s="276"/>
      <c r="I29" s="276"/>
      <c r="J29" s="277"/>
    </row>
    <row r="30" spans="1:10" ht="20.100000000000001" customHeight="1">
      <c r="A30" s="51"/>
      <c r="B30" s="139" t="s">
        <v>68</v>
      </c>
      <c r="C30" s="281" t="s">
        <v>64</v>
      </c>
      <c r="D30" s="281"/>
      <c r="E30" s="281"/>
      <c r="F30" s="281"/>
      <c r="G30" s="278" t="str">
        <f>'DATA SKP'!E20</f>
        <v>Politeknik Perkapalan Negeri Surabaya</v>
      </c>
      <c r="H30" s="279"/>
      <c r="I30" s="279"/>
      <c r="J30" s="280"/>
    </row>
    <row r="31" spans="1:10" ht="20.100000000000001" customHeight="1">
      <c r="A31" s="45" t="s">
        <v>98</v>
      </c>
      <c r="B31" s="302" t="s">
        <v>72</v>
      </c>
      <c r="C31" s="311"/>
      <c r="D31" s="311"/>
      <c r="E31" s="311"/>
      <c r="F31" s="311"/>
      <c r="G31" s="311"/>
      <c r="H31" s="311"/>
      <c r="I31" s="312"/>
      <c r="J31" s="54" t="s">
        <v>81</v>
      </c>
    </row>
    <row r="32" spans="1:10" ht="20.100000000000001" customHeight="1">
      <c r="A32" s="55"/>
      <c r="B32" s="302" t="s">
        <v>73</v>
      </c>
      <c r="C32" s="310" t="s">
        <v>101</v>
      </c>
      <c r="D32" s="310"/>
      <c r="E32" s="310"/>
      <c r="F32" s="310"/>
      <c r="G32" s="310"/>
      <c r="H32" s="289" t="e">
        <f>'PERILAKU KERJA'!$E$10</f>
        <v>#DIV/0!</v>
      </c>
      <c r="I32" s="291" t="s">
        <v>99</v>
      </c>
      <c r="J32" s="293" t="e">
        <f>H32*60%</f>
        <v>#DIV/0!</v>
      </c>
    </row>
    <row r="33" spans="1:10" ht="20.100000000000001" customHeight="1">
      <c r="A33" s="55"/>
      <c r="B33" s="304"/>
      <c r="C33" s="281"/>
      <c r="D33" s="281"/>
      <c r="E33" s="281"/>
      <c r="F33" s="281"/>
      <c r="G33" s="281"/>
      <c r="H33" s="290"/>
      <c r="I33" s="292"/>
      <c r="J33" s="294"/>
    </row>
    <row r="34" spans="1:10" ht="20.100000000000001" customHeight="1">
      <c r="A34" s="55"/>
      <c r="B34" s="302" t="s">
        <v>65</v>
      </c>
      <c r="C34" s="305" t="s">
        <v>80</v>
      </c>
      <c r="D34" s="306"/>
      <c r="E34" s="139" t="s">
        <v>74</v>
      </c>
      <c r="F34" s="50" t="str">
        <f>'PERILAKU KERJA'!E12</f>
        <v>Orientasi Pelayanan</v>
      </c>
      <c r="G34" s="50"/>
      <c r="H34" s="70">
        <f>'PERILAKU KERJA'!H12</f>
        <v>0</v>
      </c>
      <c r="I34" s="53" t="str">
        <f>'PERILAKU KERJA'!I12</f>
        <v>(Buruk)</v>
      </c>
      <c r="J34" s="56"/>
    </row>
    <row r="35" spans="1:10" ht="20.100000000000001" customHeight="1">
      <c r="A35" s="55"/>
      <c r="B35" s="303"/>
      <c r="C35" s="216"/>
      <c r="D35" s="307"/>
      <c r="E35" s="139" t="s">
        <v>75</v>
      </c>
      <c r="F35" s="288" t="str">
        <f>'PERILAKU KERJA'!E13</f>
        <v>Integritas</v>
      </c>
      <c r="G35" s="301"/>
      <c r="H35" s="64">
        <f>'PERILAKU KERJA'!H13</f>
        <v>0</v>
      </c>
      <c r="I35" s="54" t="str">
        <f>'PERILAKU KERJA'!I13</f>
        <v>(Buruk)</v>
      </c>
      <c r="J35" s="56"/>
    </row>
    <row r="36" spans="1:10" ht="20.100000000000001" customHeight="1">
      <c r="A36" s="55"/>
      <c r="B36" s="303"/>
      <c r="C36" s="216"/>
      <c r="D36" s="307"/>
      <c r="E36" s="139" t="s">
        <v>76</v>
      </c>
      <c r="F36" s="288" t="str">
        <f>'PERILAKU KERJA'!E14</f>
        <v>Komitmen</v>
      </c>
      <c r="G36" s="301"/>
      <c r="H36" s="64">
        <f>'PERILAKU KERJA'!H14</f>
        <v>0</v>
      </c>
      <c r="I36" s="54" t="str">
        <f>'PERILAKU KERJA'!I14</f>
        <v>(Buruk)</v>
      </c>
      <c r="J36" s="56"/>
    </row>
    <row r="37" spans="1:10" ht="20.100000000000001" customHeight="1">
      <c r="A37" s="55"/>
      <c r="B37" s="303"/>
      <c r="C37" s="216"/>
      <c r="D37" s="307"/>
      <c r="E37" s="139">
        <v>4</v>
      </c>
      <c r="F37" s="288" t="str">
        <f>'PERILAKU KERJA'!E15</f>
        <v>Disiplin</v>
      </c>
      <c r="G37" s="301"/>
      <c r="H37" s="64">
        <f>'PERILAKU KERJA'!H15</f>
        <v>0</v>
      </c>
      <c r="I37" s="54" t="str">
        <f>'PERILAKU KERJA'!I15</f>
        <v>(Buruk)</v>
      </c>
      <c r="J37" s="56"/>
    </row>
    <row r="38" spans="1:10" ht="20.100000000000001" customHeight="1">
      <c r="A38" s="55"/>
      <c r="B38" s="303"/>
      <c r="C38" s="216"/>
      <c r="D38" s="307"/>
      <c r="E38" s="139" t="s">
        <v>77</v>
      </c>
      <c r="F38" s="288" t="str">
        <f>'PERILAKU KERJA'!E16</f>
        <v>Kerjasama</v>
      </c>
      <c r="G38" s="301"/>
      <c r="H38" s="64">
        <f>'PERILAKU KERJA'!H16</f>
        <v>0</v>
      </c>
      <c r="I38" s="54" t="str">
        <f>'PERILAKU KERJA'!I16</f>
        <v>(Buruk)</v>
      </c>
      <c r="J38" s="56"/>
    </row>
    <row r="39" spans="1:10" ht="20.100000000000001" customHeight="1">
      <c r="A39" s="55"/>
      <c r="B39" s="303"/>
      <c r="C39" s="216"/>
      <c r="D39" s="307"/>
      <c r="E39" s="139"/>
      <c r="F39" s="288"/>
      <c r="G39" s="301"/>
      <c r="H39" s="64"/>
      <c r="I39" s="54"/>
      <c r="J39" s="56"/>
    </row>
    <row r="40" spans="1:10" ht="20.100000000000001" customHeight="1">
      <c r="A40" s="55"/>
      <c r="B40" s="303"/>
      <c r="C40" s="216"/>
      <c r="D40" s="307"/>
      <c r="E40" s="138" t="s">
        <v>53</v>
      </c>
      <c r="F40" s="47"/>
      <c r="G40" s="141"/>
      <c r="H40" s="71">
        <f>'PERILAKU KERJA'!H18</f>
        <v>0</v>
      </c>
      <c r="I40" s="54">
        <f>'PERILAKU KERJA'!I18</f>
        <v>0</v>
      </c>
      <c r="J40" s="56"/>
    </row>
    <row r="41" spans="1:10" ht="20.100000000000001" customHeight="1">
      <c r="A41" s="55"/>
      <c r="B41" s="303"/>
      <c r="C41" s="216"/>
      <c r="D41" s="307"/>
      <c r="E41" s="138" t="s">
        <v>54</v>
      </c>
      <c r="F41" s="47"/>
      <c r="G41" s="141"/>
      <c r="H41" s="68" t="e">
        <f>'PERILAKU KERJA'!H19</f>
        <v>#DIV/0!</v>
      </c>
      <c r="I41" s="45" t="e">
        <f>'PERILAKU KERJA'!I19</f>
        <v>#DIV/0!</v>
      </c>
      <c r="J41" s="56"/>
    </row>
    <row r="42" spans="1:10" ht="20.100000000000001" customHeight="1">
      <c r="A42" s="48"/>
      <c r="B42" s="304"/>
      <c r="C42" s="308"/>
      <c r="D42" s="309"/>
      <c r="E42" s="138" t="s">
        <v>79</v>
      </c>
      <c r="F42" s="47"/>
      <c r="G42" s="47"/>
      <c r="H42" s="72" t="e">
        <f>H41</f>
        <v>#DIV/0!</v>
      </c>
      <c r="I42" s="57" t="s">
        <v>100</v>
      </c>
      <c r="J42" s="64" t="e">
        <f>H42*40%</f>
        <v>#DIV/0!</v>
      </c>
    </row>
    <row r="43" spans="1:10" ht="20.100000000000001" customHeight="1">
      <c r="A43" s="295" t="s">
        <v>82</v>
      </c>
      <c r="B43" s="296"/>
      <c r="C43" s="296"/>
      <c r="D43" s="296"/>
      <c r="E43" s="296"/>
      <c r="F43" s="296"/>
      <c r="G43" s="296"/>
      <c r="H43" s="296"/>
      <c r="I43" s="297"/>
      <c r="J43" s="68" t="e">
        <f>J32+J42</f>
        <v>#DIV/0!</v>
      </c>
    </row>
    <row r="44" spans="1:10" ht="20.100000000000001" customHeight="1">
      <c r="A44" s="298"/>
      <c r="B44" s="299"/>
      <c r="C44" s="299"/>
      <c r="D44" s="299"/>
      <c r="E44" s="299"/>
      <c r="F44" s="299"/>
      <c r="G44" s="299"/>
      <c r="H44" s="299"/>
      <c r="I44" s="300"/>
      <c r="J44" s="63" t="e">
        <f>IF(J43&lt;=50,"(Buruk)",IF(J43&lt;=60,"(Kurang)",IF(J43&lt;=75,"(Cukup)",IF(J43&lt;=90.99,"(Baik)","(Sangat Baik)"))))</f>
        <v>#DIV/0!</v>
      </c>
    </row>
    <row r="45" spans="1:10" ht="15" customHeight="1">
      <c r="A45" s="119"/>
      <c r="B45" s="119"/>
      <c r="C45" s="119"/>
      <c r="D45" s="119"/>
      <c r="E45" s="119"/>
      <c r="F45" s="119"/>
      <c r="G45" s="119"/>
      <c r="H45" s="119"/>
      <c r="I45" s="119"/>
      <c r="J45" s="145"/>
    </row>
    <row r="46" spans="1:10" ht="15" customHeight="1">
      <c r="A46" s="120"/>
      <c r="B46" s="120"/>
      <c r="C46" s="120"/>
      <c r="D46" s="120"/>
      <c r="E46" s="120"/>
      <c r="F46" s="120"/>
      <c r="G46" s="120"/>
      <c r="H46" s="120"/>
      <c r="I46" s="120"/>
      <c r="J46" s="146"/>
    </row>
    <row r="47" spans="1:10" s="26" customFormat="1" ht="15" customHeight="1">
      <c r="A47" s="58"/>
      <c r="B47" s="59"/>
      <c r="C47" s="59"/>
      <c r="D47" s="59"/>
      <c r="E47" s="59"/>
      <c r="F47" s="59"/>
      <c r="G47" s="59"/>
      <c r="H47" s="59"/>
      <c r="I47" s="59"/>
      <c r="J47" s="60"/>
    </row>
    <row r="48" spans="1:10" ht="15" customHeight="1">
      <c r="A48" s="140" t="s">
        <v>77</v>
      </c>
      <c r="B48" s="61" t="s">
        <v>83</v>
      </c>
      <c r="C48" s="61"/>
      <c r="D48" s="61"/>
      <c r="E48" s="61"/>
      <c r="F48" s="61"/>
      <c r="G48" s="61"/>
      <c r="H48" s="61"/>
      <c r="I48" s="61"/>
      <c r="J48" s="56"/>
    </row>
    <row r="49" spans="1:10" ht="15" customHeight="1">
      <c r="A49" s="55"/>
      <c r="B49" s="61" t="s">
        <v>84</v>
      </c>
      <c r="C49" s="61"/>
      <c r="D49" s="61"/>
      <c r="E49" s="61"/>
      <c r="F49" s="61"/>
      <c r="G49" s="61"/>
      <c r="H49" s="61"/>
      <c r="I49" s="61"/>
      <c r="J49" s="56"/>
    </row>
    <row r="50" spans="1:10" ht="24.95" customHeight="1">
      <c r="A50" s="55"/>
      <c r="B50" s="61"/>
      <c r="C50" s="61"/>
      <c r="D50" s="61"/>
      <c r="E50" s="61"/>
      <c r="F50" s="61"/>
      <c r="G50" s="61"/>
      <c r="H50" s="61"/>
      <c r="I50" s="61"/>
      <c r="J50" s="56"/>
    </row>
    <row r="51" spans="1:10" ht="24.95" customHeight="1">
      <c r="A51" s="55"/>
      <c r="B51" s="61"/>
      <c r="C51" s="61"/>
      <c r="D51" s="61"/>
      <c r="E51" s="61"/>
      <c r="F51" s="61"/>
      <c r="G51" s="61"/>
      <c r="H51" s="61"/>
      <c r="I51" s="61"/>
      <c r="J51" s="56"/>
    </row>
    <row r="52" spans="1:10" ht="24.95" customHeight="1">
      <c r="A52" s="55"/>
      <c r="B52" s="61"/>
      <c r="C52" s="61"/>
      <c r="D52" s="61"/>
      <c r="E52" s="61"/>
      <c r="F52" s="61"/>
      <c r="G52" s="61"/>
      <c r="H52" s="61"/>
      <c r="I52" s="61"/>
      <c r="J52" s="56"/>
    </row>
    <row r="53" spans="1:10" ht="24.95" customHeight="1">
      <c r="A53" s="55"/>
      <c r="B53" s="61"/>
      <c r="C53" s="61"/>
      <c r="D53" s="61"/>
      <c r="E53" s="61"/>
      <c r="F53" s="61"/>
      <c r="G53" s="61"/>
      <c r="H53" s="61"/>
      <c r="I53" s="61"/>
      <c r="J53" s="56"/>
    </row>
    <row r="54" spans="1:10" ht="24.95" customHeight="1">
      <c r="A54" s="55"/>
      <c r="B54" s="61"/>
      <c r="C54" s="61"/>
      <c r="D54" s="61"/>
      <c r="E54" s="61"/>
      <c r="F54" s="61"/>
      <c r="G54" s="61"/>
      <c r="H54" s="61"/>
      <c r="I54" s="61" t="s">
        <v>433</v>
      </c>
      <c r="J54" s="56"/>
    </row>
    <row r="55" spans="1:10" ht="24.95" customHeight="1">
      <c r="A55" s="48"/>
      <c r="B55" s="49"/>
      <c r="C55" s="49"/>
      <c r="D55" s="49"/>
      <c r="E55" s="49"/>
      <c r="F55" s="49"/>
      <c r="G55" s="49"/>
      <c r="H55" s="49"/>
      <c r="I55" s="49"/>
      <c r="J55" s="50"/>
    </row>
    <row r="56" spans="1:10" ht="15" customHeight="1">
      <c r="A56" s="142"/>
      <c r="B56" s="143"/>
      <c r="C56" s="143"/>
      <c r="D56" s="143"/>
      <c r="E56" s="143"/>
      <c r="F56" s="143"/>
      <c r="G56" s="143"/>
      <c r="H56" s="143"/>
      <c r="I56" s="143"/>
      <c r="J56" s="144"/>
    </row>
    <row r="57" spans="1:10" ht="15" customHeight="1">
      <c r="A57" s="140" t="s">
        <v>78</v>
      </c>
      <c r="B57" s="61" t="s">
        <v>85</v>
      </c>
      <c r="C57" s="61"/>
      <c r="D57" s="61"/>
      <c r="E57" s="61"/>
      <c r="F57" s="61"/>
      <c r="G57" s="61"/>
      <c r="H57" s="61"/>
      <c r="I57" s="61"/>
      <c r="J57" s="56"/>
    </row>
    <row r="58" spans="1:10" ht="24.95" customHeight="1">
      <c r="A58" s="55"/>
      <c r="B58" s="61"/>
      <c r="C58" s="61"/>
      <c r="D58" s="61"/>
      <c r="E58" s="61"/>
      <c r="F58" s="61"/>
      <c r="G58" s="61"/>
      <c r="H58" s="61"/>
      <c r="I58" s="61"/>
      <c r="J58" s="56"/>
    </row>
    <row r="59" spans="1:10" ht="24.95" customHeight="1">
      <c r="A59" s="55"/>
      <c r="B59" s="61"/>
      <c r="C59" s="61"/>
      <c r="D59" s="61"/>
      <c r="E59" s="61"/>
      <c r="F59" s="61"/>
      <c r="G59" s="61"/>
      <c r="H59" s="61"/>
      <c r="I59" s="61"/>
      <c r="J59" s="56"/>
    </row>
    <row r="60" spans="1:10" ht="24.95" customHeight="1">
      <c r="A60" s="55"/>
      <c r="B60" s="61"/>
      <c r="C60" s="61"/>
      <c r="D60" s="61"/>
      <c r="E60" s="61"/>
      <c r="F60" s="61"/>
      <c r="G60" s="61"/>
      <c r="H60" s="61"/>
      <c r="I60" s="61"/>
      <c r="J60" s="56"/>
    </row>
    <row r="61" spans="1:10" ht="24.95" customHeight="1">
      <c r="A61" s="55"/>
      <c r="B61" s="61"/>
      <c r="C61" s="61"/>
      <c r="D61" s="61"/>
      <c r="E61" s="61"/>
      <c r="F61" s="61"/>
      <c r="G61" s="61"/>
      <c r="H61" s="61"/>
      <c r="I61" s="61"/>
      <c r="J61" s="56"/>
    </row>
    <row r="62" spans="1:10" ht="24.95" customHeight="1">
      <c r="A62" s="55"/>
      <c r="B62" s="61"/>
      <c r="C62" s="61"/>
      <c r="D62" s="61"/>
      <c r="E62" s="61"/>
      <c r="F62" s="61"/>
      <c r="G62" s="61"/>
      <c r="H62" s="61"/>
      <c r="I62" s="61"/>
      <c r="J62" s="56"/>
    </row>
    <row r="63" spans="1:10" ht="24.95" customHeight="1">
      <c r="A63" s="55"/>
      <c r="B63" s="61"/>
      <c r="C63" s="61"/>
      <c r="D63" s="61"/>
      <c r="E63" s="61"/>
      <c r="F63" s="61"/>
      <c r="G63" s="61"/>
      <c r="H63" s="61"/>
      <c r="I63" s="61" t="str">
        <f>I54</f>
        <v>Tanggal 2 Januari 2019</v>
      </c>
      <c r="J63" s="56"/>
    </row>
    <row r="64" spans="1:10" ht="24.95" customHeight="1">
      <c r="A64" s="48"/>
      <c r="B64" s="49"/>
      <c r="C64" s="49"/>
      <c r="D64" s="49"/>
      <c r="E64" s="49"/>
      <c r="F64" s="49"/>
      <c r="G64" s="49"/>
      <c r="H64" s="49"/>
      <c r="I64" s="49"/>
      <c r="J64" s="50"/>
    </row>
    <row r="65" spans="1:10" ht="15" customHeight="1">
      <c r="A65" s="142"/>
      <c r="B65" s="143"/>
      <c r="C65" s="143"/>
      <c r="D65" s="143"/>
      <c r="E65" s="143"/>
      <c r="F65" s="143"/>
      <c r="G65" s="143"/>
      <c r="H65" s="143"/>
      <c r="I65" s="143"/>
      <c r="J65" s="144"/>
    </row>
    <row r="66" spans="1:10" ht="15" customHeight="1">
      <c r="A66" s="140" t="s">
        <v>97</v>
      </c>
      <c r="B66" s="61" t="s">
        <v>86</v>
      </c>
      <c r="C66" s="61"/>
      <c r="D66" s="61"/>
      <c r="E66" s="61"/>
      <c r="F66" s="61"/>
      <c r="G66" s="61"/>
      <c r="H66" s="61"/>
      <c r="I66" s="61"/>
      <c r="J66" s="56"/>
    </row>
    <row r="67" spans="1:10" ht="15" customHeight="1">
      <c r="A67" s="55"/>
      <c r="B67" s="61" t="s">
        <v>87</v>
      </c>
      <c r="C67" s="61"/>
      <c r="D67" s="61"/>
      <c r="E67" s="61"/>
      <c r="F67" s="61"/>
      <c r="G67" s="61"/>
      <c r="H67" s="61"/>
      <c r="I67" s="61"/>
      <c r="J67" s="56"/>
    </row>
    <row r="68" spans="1:10" ht="24.95" customHeight="1">
      <c r="A68" s="55"/>
      <c r="B68" s="61"/>
      <c r="C68" s="61"/>
      <c r="D68" s="61"/>
      <c r="E68" s="61"/>
      <c r="F68" s="61"/>
      <c r="G68" s="61"/>
      <c r="H68" s="61"/>
      <c r="I68" s="61"/>
      <c r="J68" s="56"/>
    </row>
    <row r="69" spans="1:10" ht="24.95" customHeight="1">
      <c r="A69" s="55"/>
      <c r="B69" s="61"/>
      <c r="C69" s="61"/>
      <c r="D69" s="61"/>
      <c r="E69" s="61"/>
      <c r="F69" s="61"/>
      <c r="G69" s="61"/>
      <c r="H69" s="61"/>
      <c r="I69" s="61"/>
      <c r="J69" s="56"/>
    </row>
    <row r="70" spans="1:10" ht="24.95" customHeight="1">
      <c r="A70" s="55"/>
      <c r="B70" s="61"/>
      <c r="C70" s="61"/>
      <c r="D70" s="61"/>
      <c r="E70" s="61"/>
      <c r="F70" s="61"/>
      <c r="G70" s="61"/>
      <c r="H70" s="61"/>
      <c r="I70" s="61"/>
      <c r="J70" s="56"/>
    </row>
    <row r="71" spans="1:10" ht="24.95" customHeight="1">
      <c r="A71" s="55"/>
      <c r="B71" s="61"/>
      <c r="C71" s="61"/>
      <c r="D71" s="61"/>
      <c r="E71" s="61"/>
      <c r="F71" s="61"/>
      <c r="G71" s="61"/>
      <c r="H71" s="61"/>
      <c r="I71" s="61"/>
      <c r="J71" s="56"/>
    </row>
    <row r="72" spans="1:10" ht="24.95" customHeight="1">
      <c r="A72" s="55"/>
      <c r="B72" s="61"/>
      <c r="C72" s="61"/>
      <c r="D72" s="61"/>
      <c r="E72" s="61"/>
      <c r="F72" s="61"/>
      <c r="G72" s="61"/>
      <c r="H72" s="61"/>
      <c r="I72" s="61"/>
      <c r="J72" s="56"/>
    </row>
    <row r="73" spans="1:10" ht="24.95" customHeight="1">
      <c r="A73" s="55"/>
      <c r="B73" s="61"/>
      <c r="C73" s="61"/>
      <c r="D73" s="61"/>
      <c r="E73" s="61"/>
      <c r="F73" s="61"/>
      <c r="G73" s="61"/>
      <c r="H73" s="61"/>
      <c r="I73" s="61" t="str">
        <f>I54</f>
        <v>Tanggal 2 Januari 2019</v>
      </c>
      <c r="J73" s="56"/>
    </row>
    <row r="74" spans="1:10" ht="24.95" customHeight="1">
      <c r="A74" s="48"/>
      <c r="B74" s="49"/>
      <c r="C74" s="49"/>
      <c r="D74" s="49"/>
      <c r="E74" s="49"/>
      <c r="F74" s="49"/>
      <c r="G74" s="49"/>
      <c r="H74" s="49"/>
      <c r="I74" s="49"/>
      <c r="J74" s="50"/>
    </row>
    <row r="75" spans="1:10" ht="15" customHeight="1">
      <c r="A75" s="142"/>
      <c r="B75" s="143"/>
      <c r="C75" s="143"/>
      <c r="D75" s="143"/>
      <c r="E75" s="143"/>
      <c r="F75" s="143"/>
      <c r="G75" s="143"/>
      <c r="H75" s="143"/>
      <c r="I75" s="143"/>
      <c r="J75" s="144"/>
    </row>
    <row r="76" spans="1:10" ht="15" customHeight="1">
      <c r="A76" s="140" t="s">
        <v>96</v>
      </c>
      <c r="B76" s="61" t="s">
        <v>88</v>
      </c>
      <c r="C76" s="61"/>
      <c r="D76" s="61"/>
      <c r="E76" s="61"/>
      <c r="F76" s="61"/>
      <c r="G76" s="61"/>
      <c r="H76" s="61"/>
      <c r="I76" s="61"/>
      <c r="J76" s="56"/>
    </row>
    <row r="77" spans="1:10" ht="24.95" customHeight="1">
      <c r="A77" s="55"/>
      <c r="B77" s="61"/>
      <c r="C77" s="61"/>
      <c r="D77" s="61"/>
      <c r="E77" s="61"/>
      <c r="F77" s="61"/>
      <c r="G77" s="61"/>
      <c r="H77" s="61"/>
      <c r="I77" s="61"/>
      <c r="J77" s="56"/>
    </row>
    <row r="78" spans="1:10" ht="24.95" customHeight="1">
      <c r="A78" s="55"/>
      <c r="B78" s="61"/>
      <c r="C78" s="61"/>
      <c r="D78" s="61"/>
      <c r="E78" s="61"/>
      <c r="F78" s="61"/>
      <c r="G78" s="61"/>
      <c r="H78" s="61"/>
      <c r="I78" s="61"/>
      <c r="J78" s="56"/>
    </row>
    <row r="79" spans="1:10" ht="24.95" customHeight="1">
      <c r="A79" s="55"/>
      <c r="B79" s="61"/>
      <c r="C79" s="61"/>
      <c r="D79" s="61"/>
      <c r="E79" s="61"/>
      <c r="F79" s="61"/>
      <c r="G79" s="61"/>
      <c r="H79" s="61"/>
      <c r="I79" s="61"/>
      <c r="J79" s="56"/>
    </row>
    <row r="80" spans="1:10" ht="24.95" customHeight="1">
      <c r="A80" s="55"/>
      <c r="B80" s="61"/>
      <c r="C80" s="61"/>
      <c r="D80" s="61"/>
      <c r="E80" s="61"/>
      <c r="F80" s="61"/>
      <c r="G80" s="61"/>
      <c r="H80" s="61"/>
      <c r="I80" s="61"/>
      <c r="J80" s="56"/>
    </row>
    <row r="81" spans="1:10" ht="24.95" customHeight="1">
      <c r="A81" s="55"/>
      <c r="B81" s="61"/>
      <c r="C81" s="61"/>
      <c r="D81" s="61"/>
      <c r="E81" s="61"/>
      <c r="F81" s="61"/>
      <c r="G81" s="61"/>
      <c r="H81" s="61"/>
      <c r="I81" s="61"/>
      <c r="J81" s="56"/>
    </row>
    <row r="82" spans="1:10" ht="24.95" customHeight="1">
      <c r="A82" s="55"/>
      <c r="B82" s="61"/>
      <c r="C82" s="61"/>
      <c r="D82" s="61"/>
      <c r="E82" s="61"/>
      <c r="F82" s="61"/>
      <c r="G82" s="61"/>
      <c r="H82" s="61"/>
      <c r="I82" s="61"/>
      <c r="J82" s="56"/>
    </row>
    <row r="83" spans="1:10" ht="15" customHeight="1">
      <c r="A83" s="143"/>
      <c r="B83" s="143"/>
      <c r="C83" s="143"/>
      <c r="D83" s="143"/>
      <c r="E83" s="143"/>
      <c r="F83" s="143"/>
      <c r="G83" s="143"/>
      <c r="H83" s="143"/>
      <c r="I83" s="143"/>
      <c r="J83" s="143"/>
    </row>
    <row r="84" spans="1:10" ht="15" customHeight="1">
      <c r="A84" s="49"/>
      <c r="B84" s="49"/>
      <c r="C84" s="49"/>
      <c r="D84" s="49"/>
      <c r="E84" s="49"/>
      <c r="F84" s="49"/>
      <c r="G84" s="49"/>
      <c r="H84" s="49"/>
      <c r="I84" s="49"/>
      <c r="J84" s="49"/>
    </row>
    <row r="85" spans="1:10" ht="15" customHeight="1">
      <c r="A85" s="134"/>
      <c r="B85" s="143"/>
      <c r="C85" s="143"/>
      <c r="D85" s="143"/>
      <c r="E85" s="143"/>
      <c r="F85" s="143"/>
      <c r="G85" s="148"/>
      <c r="H85" s="143"/>
      <c r="I85" s="143"/>
      <c r="J85" s="144"/>
    </row>
    <row r="86" spans="1:10" ht="15" customHeight="1">
      <c r="A86" s="147"/>
      <c r="B86" s="61"/>
      <c r="C86" s="61"/>
      <c r="D86" s="61"/>
      <c r="E86" s="61"/>
      <c r="F86" s="61"/>
      <c r="G86" s="62" t="s">
        <v>94</v>
      </c>
      <c r="H86" s="61" t="s">
        <v>434</v>
      </c>
      <c r="I86" s="61"/>
      <c r="J86" s="56"/>
    </row>
    <row r="87" spans="1:10" ht="15" customHeight="1">
      <c r="A87" s="55"/>
      <c r="B87" s="61"/>
      <c r="C87" s="61"/>
      <c r="D87" s="61"/>
      <c r="E87" s="61"/>
      <c r="F87" s="61"/>
      <c r="G87" s="61"/>
      <c r="H87" s="283" t="s">
        <v>69</v>
      </c>
      <c r="I87" s="283"/>
      <c r="J87" s="286"/>
    </row>
    <row r="88" spans="1:10" ht="24.95" customHeight="1">
      <c r="A88" s="55"/>
      <c r="B88" s="61"/>
      <c r="C88" s="61"/>
      <c r="D88" s="61"/>
      <c r="E88" s="61"/>
      <c r="F88" s="61"/>
      <c r="G88" s="61"/>
      <c r="H88" s="61"/>
      <c r="I88" s="61"/>
      <c r="J88" s="56"/>
    </row>
    <row r="89" spans="1:10" ht="24.95" customHeight="1">
      <c r="A89" s="55"/>
      <c r="B89" s="61"/>
      <c r="C89" s="61"/>
      <c r="D89" s="61"/>
      <c r="E89" s="61"/>
      <c r="F89" s="61"/>
      <c r="G89" s="61"/>
      <c r="H89" s="61"/>
      <c r="I89" s="61"/>
      <c r="J89" s="56"/>
    </row>
    <row r="90" spans="1:10" ht="24.95" customHeight="1">
      <c r="A90" s="55"/>
      <c r="B90" s="61"/>
      <c r="C90" s="61"/>
      <c r="D90" s="61"/>
      <c r="E90" s="61"/>
      <c r="F90" s="61"/>
      <c r="G90" s="61"/>
      <c r="H90" s="61"/>
      <c r="I90" s="61"/>
      <c r="J90" s="56"/>
    </row>
    <row r="91" spans="1:10" ht="24.95" customHeight="1">
      <c r="A91" s="55"/>
      <c r="B91" s="61"/>
      <c r="C91" s="61"/>
      <c r="D91" s="61"/>
      <c r="E91" s="61"/>
      <c r="F91" s="61"/>
      <c r="G91" s="61"/>
      <c r="H91" s="61"/>
      <c r="I91" s="61"/>
      <c r="J91" s="56"/>
    </row>
    <row r="92" spans="1:10" ht="15" customHeight="1">
      <c r="A92" s="55"/>
      <c r="B92" s="61"/>
      <c r="C92" s="61"/>
      <c r="D92" s="61"/>
      <c r="E92" s="61"/>
      <c r="F92" s="61"/>
      <c r="G92" s="61"/>
      <c r="H92" s="282" t="str">
        <f>G20</f>
        <v>Mohammad Basuki Rahmat, ST., MT.</v>
      </c>
      <c r="I92" s="282"/>
      <c r="J92" s="287"/>
    </row>
    <row r="93" spans="1:10" ht="15" customHeight="1">
      <c r="A93" s="55"/>
      <c r="B93" s="61"/>
      <c r="C93" s="61"/>
      <c r="D93" s="61"/>
      <c r="E93" s="61"/>
      <c r="F93" s="61"/>
      <c r="G93" s="61"/>
      <c r="H93" s="283" t="str">
        <f>G21</f>
        <v>197305222000031001</v>
      </c>
      <c r="I93" s="283"/>
      <c r="J93" s="286"/>
    </row>
    <row r="94" spans="1:10" ht="24.95" customHeight="1">
      <c r="A94" s="55"/>
      <c r="B94" s="61"/>
      <c r="C94" s="61"/>
      <c r="D94" s="61"/>
      <c r="E94" s="61"/>
      <c r="F94" s="61"/>
      <c r="G94" s="61"/>
      <c r="H94" s="61"/>
      <c r="I94" s="61"/>
      <c r="J94" s="56"/>
    </row>
    <row r="95" spans="1:10" ht="15" customHeight="1">
      <c r="A95" s="140" t="s">
        <v>95</v>
      </c>
      <c r="B95" s="214" t="s">
        <v>435</v>
      </c>
      <c r="C95" s="214"/>
      <c r="D95" s="214"/>
      <c r="E95" s="214"/>
      <c r="F95" s="214"/>
      <c r="G95" s="61"/>
      <c r="H95" s="61"/>
      <c r="I95" s="61"/>
      <c r="J95" s="56"/>
    </row>
    <row r="96" spans="1:10" ht="15" customHeight="1">
      <c r="A96" s="55"/>
      <c r="B96" s="283" t="s">
        <v>89</v>
      </c>
      <c r="C96" s="283"/>
      <c r="D96" s="283"/>
      <c r="E96" s="283"/>
      <c r="F96" s="283"/>
      <c r="G96" s="61"/>
      <c r="H96" s="61"/>
      <c r="I96" s="61"/>
      <c r="J96" s="56"/>
    </row>
    <row r="97" spans="1:10" ht="15" customHeight="1">
      <c r="A97" s="55"/>
      <c r="B97" s="283" t="s">
        <v>90</v>
      </c>
      <c r="C97" s="283"/>
      <c r="D97" s="283"/>
      <c r="E97" s="283"/>
      <c r="F97" s="283"/>
      <c r="G97" s="61"/>
      <c r="H97" s="61"/>
      <c r="I97" s="61"/>
      <c r="J97" s="56"/>
    </row>
    <row r="98" spans="1:10" ht="24.95" customHeight="1">
      <c r="A98" s="55"/>
      <c r="B98" s="61"/>
      <c r="C98" s="61"/>
      <c r="D98" s="61"/>
      <c r="E98" s="61"/>
      <c r="F98" s="61"/>
      <c r="G98" s="61"/>
      <c r="H98" s="61"/>
      <c r="I98" s="61"/>
      <c r="J98" s="56"/>
    </row>
    <row r="99" spans="1:10" ht="24.95" customHeight="1">
      <c r="A99" s="55"/>
      <c r="B99" s="61"/>
      <c r="C99" s="61"/>
      <c r="D99" s="61"/>
      <c r="E99" s="61"/>
      <c r="F99" s="61"/>
      <c r="G99" s="61"/>
      <c r="H99" s="61"/>
      <c r="I99" s="61"/>
      <c r="J99" s="56"/>
    </row>
    <row r="100" spans="1:10" ht="24.95" customHeight="1">
      <c r="A100" s="55"/>
      <c r="B100" s="61"/>
      <c r="C100" s="61"/>
      <c r="D100" s="61"/>
      <c r="E100" s="61"/>
      <c r="F100" s="61"/>
      <c r="G100" s="61"/>
      <c r="H100" s="61"/>
      <c r="I100" s="61"/>
      <c r="J100" s="56"/>
    </row>
    <row r="101" spans="1:10" ht="24.95" customHeight="1">
      <c r="A101" s="55"/>
      <c r="B101" s="61"/>
      <c r="C101" s="61"/>
      <c r="D101" s="61"/>
      <c r="E101" s="61"/>
      <c r="F101" s="61"/>
      <c r="G101" s="61"/>
      <c r="H101" s="61"/>
      <c r="I101" s="61"/>
      <c r="J101" s="56"/>
    </row>
    <row r="102" spans="1:10" ht="15" customHeight="1">
      <c r="A102" s="55"/>
      <c r="B102" s="282" t="str">
        <f>G14</f>
        <v>Fondra Husni Waladi, A.Md.</v>
      </c>
      <c r="C102" s="282"/>
      <c r="D102" s="282"/>
      <c r="E102" s="282"/>
      <c r="F102" s="282"/>
      <c r="G102" s="61"/>
      <c r="H102" s="61"/>
      <c r="I102" s="61"/>
      <c r="J102" s="56"/>
    </row>
    <row r="103" spans="1:10" ht="15" customHeight="1">
      <c r="A103" s="55"/>
      <c r="B103" s="283" t="str">
        <f>G15</f>
        <v>198809232014041002</v>
      </c>
      <c r="C103" s="283"/>
      <c r="D103" s="283"/>
      <c r="E103" s="283"/>
      <c r="F103" s="283"/>
      <c r="G103" s="61"/>
      <c r="H103" s="61"/>
      <c r="I103" s="61"/>
      <c r="J103" s="56"/>
    </row>
    <row r="104" spans="1:10" ht="24.95" customHeight="1">
      <c r="A104" s="55"/>
      <c r="B104" s="61"/>
      <c r="C104" s="61"/>
      <c r="D104" s="61"/>
      <c r="E104" s="61"/>
      <c r="F104" s="61"/>
      <c r="G104" s="61"/>
      <c r="H104" s="61"/>
      <c r="I104" s="61"/>
      <c r="J104" s="56"/>
    </row>
    <row r="105" spans="1:10" ht="15" customHeight="1">
      <c r="A105" s="55"/>
      <c r="B105" s="61"/>
      <c r="C105" s="61"/>
      <c r="D105" s="61"/>
      <c r="E105" s="61"/>
      <c r="F105" s="61"/>
      <c r="G105" s="62" t="s">
        <v>93</v>
      </c>
      <c r="H105" s="61" t="s">
        <v>436</v>
      </c>
      <c r="I105" s="61"/>
      <c r="J105" s="56"/>
    </row>
    <row r="106" spans="1:10" ht="15" customHeight="1">
      <c r="A106" s="55"/>
      <c r="B106" s="61"/>
      <c r="C106" s="61"/>
      <c r="D106" s="61"/>
      <c r="E106" s="61"/>
      <c r="F106" s="61"/>
      <c r="G106" s="61"/>
      <c r="H106" s="283" t="s">
        <v>91</v>
      </c>
      <c r="I106" s="283"/>
      <c r="J106" s="286"/>
    </row>
    <row r="107" spans="1:10" ht="24.95" customHeight="1">
      <c r="A107" s="55"/>
      <c r="B107" s="61"/>
      <c r="C107" s="61"/>
      <c r="D107" s="61"/>
      <c r="E107" s="61"/>
      <c r="F107" s="61"/>
      <c r="G107" s="61"/>
      <c r="H107" s="61"/>
      <c r="I107" s="61"/>
      <c r="J107" s="56"/>
    </row>
    <row r="108" spans="1:10" ht="24.95" customHeight="1">
      <c r="A108" s="55"/>
      <c r="B108" s="61"/>
      <c r="C108" s="61"/>
      <c r="D108" s="61"/>
      <c r="E108" s="61"/>
      <c r="F108" s="61"/>
      <c r="G108" s="61"/>
      <c r="H108" s="61"/>
      <c r="I108" s="61"/>
      <c r="J108" s="56"/>
    </row>
    <row r="109" spans="1:10" ht="24.95" customHeight="1">
      <c r="A109" s="55"/>
      <c r="B109" s="61"/>
      <c r="C109" s="61"/>
      <c r="D109" s="61"/>
      <c r="E109" s="61"/>
      <c r="F109" s="61"/>
      <c r="G109" s="61"/>
      <c r="H109" s="61"/>
      <c r="I109" s="61"/>
      <c r="J109" s="56"/>
    </row>
    <row r="110" spans="1:10" ht="24.95" customHeight="1">
      <c r="A110" s="55"/>
      <c r="B110" s="61"/>
      <c r="C110" s="61"/>
      <c r="D110" s="61"/>
      <c r="E110" s="61"/>
      <c r="F110" s="61"/>
      <c r="G110" s="61"/>
      <c r="H110" s="61"/>
      <c r="I110" s="61"/>
      <c r="J110" s="56"/>
    </row>
    <row r="111" spans="1:10" ht="15" customHeight="1">
      <c r="A111" s="55"/>
      <c r="B111" s="61"/>
      <c r="C111" s="61"/>
      <c r="D111" s="61"/>
      <c r="E111" s="61"/>
      <c r="F111" s="61"/>
      <c r="G111" s="61"/>
      <c r="H111" s="282" t="str">
        <f>G26</f>
        <v>Adi Wirawan Husodo, ST., MT.</v>
      </c>
      <c r="I111" s="282"/>
      <c r="J111" s="287"/>
    </row>
    <row r="112" spans="1:10" ht="15" customHeight="1">
      <c r="A112" s="55"/>
      <c r="B112" s="61"/>
      <c r="C112" s="61"/>
      <c r="D112" s="61"/>
      <c r="E112" s="61"/>
      <c r="F112" s="61"/>
      <c r="G112" s="61"/>
      <c r="H112" s="283" t="str">
        <f>G27</f>
        <v>197502201999031001</v>
      </c>
      <c r="I112" s="284"/>
      <c r="J112" s="285"/>
    </row>
    <row r="113" spans="1:10">
      <c r="A113" s="22"/>
      <c r="B113" s="25"/>
      <c r="C113" s="25"/>
      <c r="D113" s="25"/>
      <c r="E113" s="25"/>
      <c r="F113" s="25"/>
      <c r="G113" s="25"/>
      <c r="H113" s="25"/>
      <c r="I113" s="25"/>
      <c r="J113" s="23"/>
    </row>
  </sheetData>
  <sheetProtection password="CF7A" sheet="1" objects="1" scenarios="1"/>
  <mergeCells count="60">
    <mergeCell ref="C24:F24"/>
    <mergeCell ref="B31:I31"/>
    <mergeCell ref="B25:J25"/>
    <mergeCell ref="G27:J27"/>
    <mergeCell ref="G28:J28"/>
    <mergeCell ref="G26:J26"/>
    <mergeCell ref="C27:F27"/>
    <mergeCell ref="C28:F28"/>
    <mergeCell ref="C29:F29"/>
    <mergeCell ref="A43:I44"/>
    <mergeCell ref="B97:F97"/>
    <mergeCell ref="G23:J23"/>
    <mergeCell ref="C26:F26"/>
    <mergeCell ref="F36:G36"/>
    <mergeCell ref="B96:F96"/>
    <mergeCell ref="B34:B42"/>
    <mergeCell ref="C34:D42"/>
    <mergeCell ref="F39:G39"/>
    <mergeCell ref="F37:G37"/>
    <mergeCell ref="F38:G38"/>
    <mergeCell ref="F35:G35"/>
    <mergeCell ref="B32:B33"/>
    <mergeCell ref="C32:G33"/>
    <mergeCell ref="G29:J29"/>
    <mergeCell ref="G30:J30"/>
    <mergeCell ref="A7:J7"/>
    <mergeCell ref="A8:J8"/>
    <mergeCell ref="C14:F14"/>
    <mergeCell ref="H32:H33"/>
    <mergeCell ref="I32:I33"/>
    <mergeCell ref="J32:J33"/>
    <mergeCell ref="B13:J13"/>
    <mergeCell ref="C15:F15"/>
    <mergeCell ref="C18:F18"/>
    <mergeCell ref="G18:J18"/>
    <mergeCell ref="G24:J24"/>
    <mergeCell ref="C20:F20"/>
    <mergeCell ref="G22:J22"/>
    <mergeCell ref="C22:F22"/>
    <mergeCell ref="C30:F30"/>
    <mergeCell ref="C23:F23"/>
    <mergeCell ref="B102:F102"/>
    <mergeCell ref="H112:J112"/>
    <mergeCell ref="H87:J87"/>
    <mergeCell ref="H92:J92"/>
    <mergeCell ref="H93:J93"/>
    <mergeCell ref="B95:F95"/>
    <mergeCell ref="H106:J106"/>
    <mergeCell ref="H111:J111"/>
    <mergeCell ref="B103:F103"/>
    <mergeCell ref="G14:J14"/>
    <mergeCell ref="G15:J15"/>
    <mergeCell ref="G16:J16"/>
    <mergeCell ref="G20:J20"/>
    <mergeCell ref="G21:J21"/>
    <mergeCell ref="G17:J17"/>
    <mergeCell ref="B19:J19"/>
    <mergeCell ref="C16:F16"/>
    <mergeCell ref="C17:F17"/>
    <mergeCell ref="C21:F21"/>
  </mergeCells>
  <printOptions horizontalCentered="1"/>
  <pageMargins left="0.25" right="0.25" top="0.5" bottom="0" header="0.25" footer="0.25"/>
  <pageSetup paperSize="9" scale="95" orientation="portrait" horizontalDpi="300" verticalDpi="300" r:id="rId1"/>
  <rowBreaks count="2" manualBreakCount="2">
    <brk id="45" max="9" man="1"/>
    <brk id="83" max="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33"/>
  <sheetViews>
    <sheetView topLeftCell="X1" zoomScale="75" zoomScaleNormal="75" workbookViewId="0">
      <pane ySplit="1" topLeftCell="A2" activePane="bottomLeft" state="frozen"/>
      <selection pane="bottomLeft" activeCell="AM17" sqref="AM17"/>
    </sheetView>
  </sheetViews>
  <sheetFormatPr defaultRowHeight="14.25"/>
  <cols>
    <col min="1" max="1" width="32.140625" style="155" hidden="1" customWidth="1"/>
    <col min="2" max="2" width="22.28515625" style="155" hidden="1" customWidth="1"/>
    <col min="3" max="3" width="27.140625" style="155" hidden="1" customWidth="1"/>
    <col min="4" max="4" width="9.7109375" style="155" hidden="1" customWidth="1"/>
    <col min="5" max="5" width="48" style="155" hidden="1" customWidth="1"/>
    <col min="6" max="6" width="34.85546875" style="155" hidden="1" customWidth="1"/>
    <col min="7" max="8" width="22.42578125" style="155" hidden="1" customWidth="1"/>
    <col min="9" max="9" width="40.7109375" style="155" hidden="1" customWidth="1"/>
    <col min="10" max="10" width="26.42578125" style="155" hidden="1" customWidth="1"/>
    <col min="11" max="11" width="24.28515625" style="155" hidden="1" customWidth="1"/>
    <col min="12" max="12" width="28.7109375" style="155" hidden="1" customWidth="1"/>
    <col min="13" max="13" width="32" style="155" hidden="1" customWidth="1"/>
    <col min="14" max="14" width="4.42578125" style="155" hidden="1" customWidth="1"/>
    <col min="15" max="15" width="9.140625" style="155" hidden="1" customWidth="1"/>
    <col min="16" max="16" width="37.42578125" style="155" hidden="1" customWidth="1"/>
    <col min="17" max="17" width="22.28515625" style="155" hidden="1" customWidth="1"/>
    <col min="18" max="18" width="30.28515625" style="155" hidden="1" customWidth="1"/>
    <col min="19" max="19" width="53.42578125" style="155" hidden="1" customWidth="1"/>
    <col min="20" max="20" width="37.42578125" style="155" hidden="1" customWidth="1"/>
    <col min="21" max="21" width="22.28515625" style="155" hidden="1" customWidth="1"/>
    <col min="22" max="22" width="17.28515625" style="155" hidden="1" customWidth="1"/>
    <col min="23" max="23" width="36.28515625" style="155" hidden="1" customWidth="1"/>
    <col min="24" max="16384" width="9.140625" style="155"/>
  </cols>
  <sheetData>
    <row r="1" spans="1:23" s="159" customFormat="1" ht="17.25" customHeight="1">
      <c r="A1" s="158" t="s">
        <v>338</v>
      </c>
      <c r="B1" s="158" t="s">
        <v>339</v>
      </c>
      <c r="C1" s="158" t="s">
        <v>340</v>
      </c>
      <c r="D1" s="158" t="s">
        <v>119</v>
      </c>
      <c r="E1" s="164" t="s">
        <v>341</v>
      </c>
      <c r="F1" s="158" t="s">
        <v>342</v>
      </c>
      <c r="G1" s="158" t="s">
        <v>343</v>
      </c>
      <c r="H1" s="158" t="s">
        <v>344</v>
      </c>
      <c r="I1" s="164" t="s">
        <v>345</v>
      </c>
      <c r="J1" s="158" t="s">
        <v>349</v>
      </c>
      <c r="K1" s="158" t="s">
        <v>348</v>
      </c>
      <c r="L1" s="158" t="s">
        <v>347</v>
      </c>
      <c r="M1" s="158" t="s">
        <v>346</v>
      </c>
      <c r="N1" s="158" t="s">
        <v>42</v>
      </c>
      <c r="P1" s="196" t="s">
        <v>357</v>
      </c>
      <c r="Q1" s="196" t="s">
        <v>358</v>
      </c>
      <c r="R1" s="196" t="s">
        <v>359</v>
      </c>
      <c r="S1" s="196" t="s">
        <v>360</v>
      </c>
      <c r="T1" s="196" t="s">
        <v>363</v>
      </c>
      <c r="U1" s="196" t="s">
        <v>364</v>
      </c>
      <c r="V1" s="196" t="s">
        <v>365</v>
      </c>
      <c r="W1" s="196" t="s">
        <v>366</v>
      </c>
    </row>
    <row r="2" spans="1:23" s="159" customFormat="1" ht="17.25" customHeight="1">
      <c r="A2" s="156" t="s">
        <v>120</v>
      </c>
      <c r="B2" s="156" t="s">
        <v>121</v>
      </c>
      <c r="C2" s="156" t="str">
        <f t="shared" ref="C2:C33" si="0">IF(D2="II/a","Pengatur Muda / II/a",IF(D2="II/b","Pengatur Muda Tingkat I  / II/b",IF(D2="II/c","Pengatur / II/c",IF(D2="II/d","Pengatur Tingkat I / II/d",IF(D2="III/a","Penata Muda / III/a",IF(D2="III/b","Penata Muda Tingkat I / III/b",IF(D2="III/c","Penata / III/c",IF(D2="III/d","Penata Tingkat I / III/d",IF(D2="IV/a","Pembina / IV/a",IF(D2="IV/b","Pembina Tingkat I / IV/b",IF(D2="IV/c","Pembina Utama Muda / IV/c",IF(D2="IV/d","Pembina Utama Madya / IV/d"))))))))))))</f>
        <v>Penata / III/c</v>
      </c>
      <c r="D2" s="161" t="s">
        <v>122</v>
      </c>
      <c r="E2" s="163" t="s">
        <v>380</v>
      </c>
      <c r="F2" s="165" t="s">
        <v>327</v>
      </c>
      <c r="G2" s="157" t="str">
        <f t="shared" ref="G2:G33" si="1">VLOOKUP(F2,$P$2:$W$28,2,FALSE)</f>
        <v>196601151991031003</v>
      </c>
      <c r="H2" s="157" t="str">
        <f t="shared" ref="H2:H33" si="2">VLOOKUP(F2,$P$2:$W$28,3,FALSE)</f>
        <v>Penata / III/c</v>
      </c>
      <c r="I2" s="166" t="str">
        <f t="shared" ref="I2:I33" si="3">VLOOKUP(F2,$P$2:$W$28,4,FALSE)</f>
        <v>Kepala P3M</v>
      </c>
      <c r="J2" s="162" t="str">
        <f t="shared" ref="J2:J33" si="4">VLOOKUP(F2,$P$2:$W$28,5,FALSE)</f>
        <v>Adi Wirawan Husodo, ST., MT.</v>
      </c>
      <c r="K2" s="156" t="str">
        <f t="shared" ref="K2:K33" si="5">VLOOKUP(F2,$P$2:$W$28,6,FALSE)</f>
        <v>197502201999031001</v>
      </c>
      <c r="L2" s="156" t="str">
        <f t="shared" ref="L2:L33" si="6">VLOOKUP(F2,$P$2:$W$28,7,FALSE)</f>
        <v>Pembina Tingkat I / IV/b</v>
      </c>
      <c r="M2" s="156" t="str">
        <f t="shared" ref="M2:M33" si="7">VLOOKUP(F2,$P$2:$W$28,8,FALSE)</f>
        <v>Wakil Direktur I</v>
      </c>
      <c r="N2" s="160">
        <v>1</v>
      </c>
      <c r="P2" s="197" t="s">
        <v>428</v>
      </c>
      <c r="Q2" s="198" t="s">
        <v>329</v>
      </c>
      <c r="R2" s="197" t="s">
        <v>361</v>
      </c>
      <c r="S2" s="197" t="s">
        <v>330</v>
      </c>
      <c r="T2" s="197"/>
      <c r="U2" s="198"/>
      <c r="V2" s="197"/>
      <c r="W2" s="197"/>
    </row>
    <row r="3" spans="1:23" s="159" customFormat="1" ht="17.25" customHeight="1">
      <c r="A3" s="156" t="s">
        <v>123</v>
      </c>
      <c r="B3" s="156" t="s">
        <v>124</v>
      </c>
      <c r="C3" s="156" t="str">
        <f t="shared" si="0"/>
        <v>Penata Muda Tingkat I / III/b</v>
      </c>
      <c r="D3" s="161" t="s">
        <v>125</v>
      </c>
      <c r="E3" s="163" t="s">
        <v>396</v>
      </c>
      <c r="F3" s="197" t="s">
        <v>424</v>
      </c>
      <c r="G3" s="157" t="str">
        <f t="shared" si="1"/>
        <v>197305222000031001</v>
      </c>
      <c r="H3" s="157" t="str">
        <f t="shared" si="2"/>
        <v>Penata Tingkat I / III/d</v>
      </c>
      <c r="I3" s="166" t="str">
        <f t="shared" si="3"/>
        <v>Ketua Jurusan Teknik Kelistrikan Kapal</v>
      </c>
      <c r="J3" s="162" t="str">
        <f t="shared" si="4"/>
        <v>Adi Wirawan Husodo, ST., MT.</v>
      </c>
      <c r="K3" s="156" t="str">
        <f t="shared" si="5"/>
        <v>197502201999031001</v>
      </c>
      <c r="L3" s="156" t="str">
        <f t="shared" si="6"/>
        <v>Pembina Tingkat I / IV/b</v>
      </c>
      <c r="M3" s="156" t="str">
        <f t="shared" si="7"/>
        <v>Wakil Direktur I</v>
      </c>
      <c r="N3" s="160">
        <v>2</v>
      </c>
      <c r="P3" s="197" t="s">
        <v>322</v>
      </c>
      <c r="Q3" s="198" t="s">
        <v>323</v>
      </c>
      <c r="R3" s="197" t="s">
        <v>361</v>
      </c>
      <c r="S3" s="197" t="s">
        <v>324</v>
      </c>
      <c r="T3" s="197" t="s">
        <v>428</v>
      </c>
      <c r="U3" s="198" t="s">
        <v>329</v>
      </c>
      <c r="V3" s="197" t="s">
        <v>361</v>
      </c>
      <c r="W3" s="197" t="s">
        <v>330</v>
      </c>
    </row>
    <row r="4" spans="1:23" s="159" customFormat="1" ht="17.25" customHeight="1">
      <c r="A4" s="156" t="s">
        <v>126</v>
      </c>
      <c r="B4" s="156" t="s">
        <v>127</v>
      </c>
      <c r="C4" s="156" t="str">
        <f t="shared" si="0"/>
        <v>Penata / III/c</v>
      </c>
      <c r="D4" s="161" t="s">
        <v>122</v>
      </c>
      <c r="E4" s="163" t="s">
        <v>397</v>
      </c>
      <c r="F4" s="197" t="s">
        <v>424</v>
      </c>
      <c r="G4" s="157" t="str">
        <f t="shared" si="1"/>
        <v>197305222000031001</v>
      </c>
      <c r="H4" s="157" t="str">
        <f t="shared" si="2"/>
        <v>Penata Tingkat I / III/d</v>
      </c>
      <c r="I4" s="166" t="str">
        <f t="shared" si="3"/>
        <v>Ketua Jurusan Teknik Kelistrikan Kapal</v>
      </c>
      <c r="J4" s="162" t="str">
        <f t="shared" si="4"/>
        <v>Adi Wirawan Husodo, ST., MT.</v>
      </c>
      <c r="K4" s="156" t="str">
        <f t="shared" si="5"/>
        <v>197502201999031001</v>
      </c>
      <c r="L4" s="156" t="str">
        <f t="shared" si="6"/>
        <v>Pembina Tingkat I / IV/b</v>
      </c>
      <c r="M4" s="156" t="str">
        <f t="shared" si="7"/>
        <v>Wakil Direktur I</v>
      </c>
      <c r="N4" s="160">
        <v>3</v>
      </c>
      <c r="P4" s="197" t="s">
        <v>116</v>
      </c>
      <c r="Q4" s="198" t="s">
        <v>117</v>
      </c>
      <c r="R4" s="197" t="s">
        <v>114</v>
      </c>
      <c r="S4" s="197" t="s">
        <v>118</v>
      </c>
      <c r="T4" s="197" t="s">
        <v>428</v>
      </c>
      <c r="U4" s="198" t="s">
        <v>329</v>
      </c>
      <c r="V4" s="197" t="s">
        <v>361</v>
      </c>
      <c r="W4" s="197" t="s">
        <v>330</v>
      </c>
    </row>
    <row r="5" spans="1:23" s="159" customFormat="1" ht="17.25" customHeight="1">
      <c r="A5" s="156" t="s">
        <v>128</v>
      </c>
      <c r="B5" s="156" t="s">
        <v>129</v>
      </c>
      <c r="C5" s="156" t="str">
        <f t="shared" si="0"/>
        <v>Penata / III/c</v>
      </c>
      <c r="D5" s="161" t="s">
        <v>122</v>
      </c>
      <c r="E5" s="163" t="s">
        <v>397</v>
      </c>
      <c r="F5" s="165" t="s">
        <v>426</v>
      </c>
      <c r="G5" s="157" t="str">
        <f t="shared" si="1"/>
        <v>196910151995011001</v>
      </c>
      <c r="H5" s="157" t="str">
        <f t="shared" si="2"/>
        <v>Penata Tingkat I / III/d</v>
      </c>
      <c r="I5" s="166" t="str">
        <f t="shared" si="3"/>
        <v>Ketua Jurusan Teknik Bangunan Kapal</v>
      </c>
      <c r="J5" s="162" t="str">
        <f t="shared" si="4"/>
        <v>Adi Wirawan Husodo, ST., MT.</v>
      </c>
      <c r="K5" s="156" t="str">
        <f t="shared" si="5"/>
        <v>197502201999031001</v>
      </c>
      <c r="L5" s="156" t="str">
        <f t="shared" si="6"/>
        <v>Pembina Tingkat I / IV/b</v>
      </c>
      <c r="M5" s="156" t="str">
        <f t="shared" si="7"/>
        <v>Wakil Direktur I</v>
      </c>
      <c r="N5" s="160">
        <v>4</v>
      </c>
      <c r="P5" s="197" t="s">
        <v>333</v>
      </c>
      <c r="Q5" s="198" t="s">
        <v>334</v>
      </c>
      <c r="R5" s="197" t="s">
        <v>362</v>
      </c>
      <c r="S5" s="197" t="s">
        <v>335</v>
      </c>
      <c r="T5" s="197" t="s">
        <v>428</v>
      </c>
      <c r="U5" s="198" t="s">
        <v>329</v>
      </c>
      <c r="V5" s="197" t="s">
        <v>361</v>
      </c>
      <c r="W5" s="197" t="s">
        <v>330</v>
      </c>
    </row>
    <row r="6" spans="1:23" s="159" customFormat="1" ht="17.25" customHeight="1">
      <c r="A6" s="156" t="s">
        <v>130</v>
      </c>
      <c r="B6" s="156" t="s">
        <v>131</v>
      </c>
      <c r="C6" s="156" t="str">
        <f t="shared" si="0"/>
        <v>Pengatur / II/c</v>
      </c>
      <c r="D6" s="161" t="s">
        <v>132</v>
      </c>
      <c r="E6" s="163" t="s">
        <v>381</v>
      </c>
      <c r="F6" s="165" t="s">
        <v>233</v>
      </c>
      <c r="G6" s="157" t="str">
        <f t="shared" si="1"/>
        <v>197112121992031001</v>
      </c>
      <c r="H6" s="157" t="str">
        <f t="shared" si="2"/>
        <v>Penata Tingkat I / III/d</v>
      </c>
      <c r="I6" s="166" t="str">
        <f t="shared" si="3"/>
        <v>Kepala Sub Bagian Umum</v>
      </c>
      <c r="J6" s="162" t="str">
        <f t="shared" si="4"/>
        <v>Mursiatin, S.Sos.</v>
      </c>
      <c r="K6" s="156" t="str">
        <f t="shared" si="5"/>
        <v>196709261989022001</v>
      </c>
      <c r="L6" s="156" t="str">
        <f t="shared" si="6"/>
        <v>Penata Tingkat I / III/d</v>
      </c>
      <c r="M6" s="156" t="str">
        <f t="shared" si="7"/>
        <v>Kepala Bagian Umum dan Keuangan</v>
      </c>
      <c r="N6" s="160">
        <v>5</v>
      </c>
      <c r="P6" s="197" t="s">
        <v>426</v>
      </c>
      <c r="Q6" s="198" t="s">
        <v>427</v>
      </c>
      <c r="R6" s="197" t="s">
        <v>114</v>
      </c>
      <c r="S6" s="197" t="s">
        <v>352</v>
      </c>
      <c r="T6" s="197" t="s">
        <v>322</v>
      </c>
      <c r="U6" s="198" t="s">
        <v>323</v>
      </c>
      <c r="V6" s="197" t="s">
        <v>361</v>
      </c>
      <c r="W6" s="197" t="s">
        <v>324</v>
      </c>
    </row>
    <row r="7" spans="1:23" s="159" customFormat="1" ht="17.25" customHeight="1">
      <c r="A7" s="156" t="s">
        <v>133</v>
      </c>
      <c r="B7" s="156" t="s">
        <v>134</v>
      </c>
      <c r="C7" s="156" t="str">
        <f t="shared" si="0"/>
        <v>Penata Muda Tingkat I / III/b</v>
      </c>
      <c r="D7" s="161" t="s">
        <v>125</v>
      </c>
      <c r="E7" s="163" t="s">
        <v>136</v>
      </c>
      <c r="F7" s="165" t="s">
        <v>325</v>
      </c>
      <c r="G7" s="157" t="str">
        <f t="shared" si="1"/>
        <v>197605172009121003</v>
      </c>
      <c r="H7" s="157" t="str">
        <f t="shared" si="2"/>
        <v>Penata / III/c</v>
      </c>
      <c r="I7" s="166" t="str">
        <f t="shared" si="3"/>
        <v>Ketua Jurusan Teknik Permesinan Kapal</v>
      </c>
      <c r="J7" s="162" t="str">
        <f t="shared" si="4"/>
        <v>Adi Wirawan Husodo, ST., MT.</v>
      </c>
      <c r="K7" s="156" t="str">
        <f t="shared" si="5"/>
        <v>197502201999031001</v>
      </c>
      <c r="L7" s="156" t="str">
        <f t="shared" si="6"/>
        <v>Pembina Tingkat I / IV/b</v>
      </c>
      <c r="M7" s="156" t="str">
        <f t="shared" si="7"/>
        <v>Wakil Direktur I</v>
      </c>
      <c r="N7" s="160">
        <v>6</v>
      </c>
      <c r="P7" s="197" t="s">
        <v>325</v>
      </c>
      <c r="Q7" s="198" t="s">
        <v>326</v>
      </c>
      <c r="R7" s="197" t="s">
        <v>109</v>
      </c>
      <c r="S7" s="197" t="s">
        <v>353</v>
      </c>
      <c r="T7" s="197" t="s">
        <v>322</v>
      </c>
      <c r="U7" s="198" t="s">
        <v>323</v>
      </c>
      <c r="V7" s="197" t="s">
        <v>361</v>
      </c>
      <c r="W7" s="197" t="s">
        <v>324</v>
      </c>
    </row>
    <row r="8" spans="1:23" s="159" customFormat="1" ht="17.25" customHeight="1">
      <c r="A8" s="156" t="s">
        <v>137</v>
      </c>
      <c r="B8" s="156" t="s">
        <v>138</v>
      </c>
      <c r="C8" s="156" t="str">
        <f t="shared" si="0"/>
        <v>Penata Tingkat I / III/d</v>
      </c>
      <c r="D8" s="161" t="s">
        <v>186</v>
      </c>
      <c r="E8" s="163" t="s">
        <v>371</v>
      </c>
      <c r="F8" s="165" t="s">
        <v>107</v>
      </c>
      <c r="G8" s="157" t="str">
        <f t="shared" si="1"/>
        <v>198006192005012001</v>
      </c>
      <c r="H8" s="157" t="str">
        <f t="shared" si="2"/>
        <v>Penata Tingkat I / III/d</v>
      </c>
      <c r="I8" s="166" t="str">
        <f t="shared" si="3"/>
        <v>Kepala Sub Bagian Keuangan dan Kepegawaian</v>
      </c>
      <c r="J8" s="162" t="str">
        <f t="shared" si="4"/>
        <v>Mursiatin, S.Sos.</v>
      </c>
      <c r="K8" s="156" t="str">
        <f t="shared" si="5"/>
        <v>196709261989022001</v>
      </c>
      <c r="L8" s="156" t="str">
        <f t="shared" si="6"/>
        <v>Penata Tingkat I / III/d</v>
      </c>
      <c r="M8" s="156" t="str">
        <f t="shared" si="7"/>
        <v>Kepala Bagian Umum dan Keuangan</v>
      </c>
      <c r="N8" s="160">
        <v>7</v>
      </c>
      <c r="P8" s="197" t="s">
        <v>424</v>
      </c>
      <c r="Q8" s="199" t="s">
        <v>425</v>
      </c>
      <c r="R8" s="197" t="s">
        <v>114</v>
      </c>
      <c r="S8" s="197" t="s">
        <v>351</v>
      </c>
      <c r="T8" s="197" t="s">
        <v>322</v>
      </c>
      <c r="U8" s="198" t="s">
        <v>323</v>
      </c>
      <c r="V8" s="197" t="s">
        <v>361</v>
      </c>
      <c r="W8" s="197" t="s">
        <v>324</v>
      </c>
    </row>
    <row r="9" spans="1:23" s="159" customFormat="1" ht="17.25" customHeight="1">
      <c r="A9" s="156" t="s">
        <v>139</v>
      </c>
      <c r="B9" s="156" t="s">
        <v>140</v>
      </c>
      <c r="C9" s="156" t="str">
        <f t="shared" si="0"/>
        <v>Penata Muda / III/a</v>
      </c>
      <c r="D9" s="161" t="s">
        <v>135</v>
      </c>
      <c r="E9" s="163" t="s">
        <v>370</v>
      </c>
      <c r="F9" s="165" t="s">
        <v>233</v>
      </c>
      <c r="G9" s="157" t="str">
        <f t="shared" si="1"/>
        <v>197112121992031001</v>
      </c>
      <c r="H9" s="157" t="str">
        <f t="shared" si="2"/>
        <v>Penata Tingkat I / III/d</v>
      </c>
      <c r="I9" s="166" t="str">
        <f t="shared" si="3"/>
        <v>Kepala Sub Bagian Umum</v>
      </c>
      <c r="J9" s="162" t="str">
        <f t="shared" si="4"/>
        <v>Mursiatin, S.Sos.</v>
      </c>
      <c r="K9" s="156" t="str">
        <f t="shared" si="5"/>
        <v>196709261989022001</v>
      </c>
      <c r="L9" s="156" t="str">
        <f t="shared" si="6"/>
        <v>Penata Tingkat I / III/d</v>
      </c>
      <c r="M9" s="156" t="str">
        <f t="shared" si="7"/>
        <v>Kepala Bagian Umum dan Keuangan</v>
      </c>
      <c r="N9" s="160">
        <v>8</v>
      </c>
      <c r="P9" s="197" t="s">
        <v>112</v>
      </c>
      <c r="Q9" s="198" t="s">
        <v>113</v>
      </c>
      <c r="R9" s="197" t="s">
        <v>114</v>
      </c>
      <c r="S9" s="197" t="s">
        <v>115</v>
      </c>
      <c r="T9" s="197" t="s">
        <v>116</v>
      </c>
      <c r="U9" s="198" t="s">
        <v>117</v>
      </c>
      <c r="V9" s="197" t="s">
        <v>114</v>
      </c>
      <c r="W9" s="197" t="s">
        <v>118</v>
      </c>
    </row>
    <row r="10" spans="1:23" s="159" customFormat="1" ht="17.25" customHeight="1">
      <c r="A10" s="156" t="s">
        <v>142</v>
      </c>
      <c r="B10" s="156" t="s">
        <v>143</v>
      </c>
      <c r="C10" s="156" t="str">
        <f t="shared" si="0"/>
        <v>Penata / III/c</v>
      </c>
      <c r="D10" s="161" t="s">
        <v>122</v>
      </c>
      <c r="E10" s="163" t="s">
        <v>397</v>
      </c>
      <c r="F10" s="165" t="s">
        <v>325</v>
      </c>
      <c r="G10" s="157" t="str">
        <f t="shared" si="1"/>
        <v>197605172009121003</v>
      </c>
      <c r="H10" s="157" t="str">
        <f t="shared" si="2"/>
        <v>Penata / III/c</v>
      </c>
      <c r="I10" s="166" t="str">
        <f t="shared" si="3"/>
        <v>Ketua Jurusan Teknik Permesinan Kapal</v>
      </c>
      <c r="J10" s="162" t="str">
        <f t="shared" si="4"/>
        <v>Adi Wirawan Husodo, ST., MT.</v>
      </c>
      <c r="K10" s="156" t="str">
        <f t="shared" si="5"/>
        <v>197502201999031001</v>
      </c>
      <c r="L10" s="156" t="str">
        <f t="shared" si="6"/>
        <v>Pembina Tingkat I / IV/b</v>
      </c>
      <c r="M10" s="156" t="str">
        <f t="shared" si="7"/>
        <v>Wakil Direktur I</v>
      </c>
      <c r="N10" s="160">
        <v>9</v>
      </c>
      <c r="P10" s="197" t="s">
        <v>246</v>
      </c>
      <c r="Q10" s="198" t="s">
        <v>247</v>
      </c>
      <c r="R10" s="197" t="s">
        <v>362</v>
      </c>
      <c r="S10" s="197" t="s">
        <v>249</v>
      </c>
      <c r="T10" s="197" t="s">
        <v>116</v>
      </c>
      <c r="U10" s="198" t="s">
        <v>117</v>
      </c>
      <c r="V10" s="197" t="s">
        <v>114</v>
      </c>
      <c r="W10" s="197" t="s">
        <v>118</v>
      </c>
    </row>
    <row r="11" spans="1:23" s="159" customFormat="1" ht="17.25" customHeight="1">
      <c r="A11" s="156" t="s">
        <v>144</v>
      </c>
      <c r="B11" s="156" t="s">
        <v>145</v>
      </c>
      <c r="C11" s="156" t="str">
        <f t="shared" si="0"/>
        <v>Penata Muda / III/a</v>
      </c>
      <c r="D11" s="161" t="s">
        <v>135</v>
      </c>
      <c r="E11" s="163" t="s">
        <v>387</v>
      </c>
      <c r="F11" s="165" t="s">
        <v>336</v>
      </c>
      <c r="G11" s="157" t="str">
        <f t="shared" si="1"/>
        <v>197906212001122003</v>
      </c>
      <c r="H11" s="157" t="str">
        <f t="shared" si="2"/>
        <v>Penata Tingkat I / III/d</v>
      </c>
      <c r="I11" s="166" t="str">
        <f t="shared" si="3"/>
        <v>Kepala UPT. Komputer</v>
      </c>
      <c r="J11" s="162" t="str">
        <f t="shared" si="4"/>
        <v>Mardi Santoso, ST., M.Eng.Sc.</v>
      </c>
      <c r="K11" s="156" t="str">
        <f t="shared" si="5"/>
        <v>197804022003121002</v>
      </c>
      <c r="L11" s="156" t="str">
        <f t="shared" si="6"/>
        <v>Penata Tingkat I / III/d</v>
      </c>
      <c r="M11" s="156" t="str">
        <f t="shared" si="7"/>
        <v>Wakil Direktur II</v>
      </c>
      <c r="N11" s="160">
        <v>10</v>
      </c>
      <c r="P11" s="197" t="s">
        <v>233</v>
      </c>
      <c r="Q11" s="198" t="s">
        <v>234</v>
      </c>
      <c r="R11" s="197" t="s">
        <v>114</v>
      </c>
      <c r="S11" s="197" t="s">
        <v>235</v>
      </c>
      <c r="T11" s="197" t="s">
        <v>112</v>
      </c>
      <c r="U11" s="198" t="s">
        <v>113</v>
      </c>
      <c r="V11" s="197" t="s">
        <v>114</v>
      </c>
      <c r="W11" s="197" t="s">
        <v>115</v>
      </c>
    </row>
    <row r="12" spans="1:23" s="159" customFormat="1" ht="17.25" customHeight="1">
      <c r="A12" s="156" t="s">
        <v>146</v>
      </c>
      <c r="B12" s="156" t="s">
        <v>147</v>
      </c>
      <c r="C12" s="156" t="str">
        <f t="shared" si="0"/>
        <v>Penata Tingkat I / III/d</v>
      </c>
      <c r="D12" s="161" t="s">
        <v>186</v>
      </c>
      <c r="E12" s="163" t="s">
        <v>356</v>
      </c>
      <c r="F12" s="165" t="s">
        <v>246</v>
      </c>
      <c r="G12" s="157" t="str">
        <f t="shared" si="1"/>
        <v>197307122000121001</v>
      </c>
      <c r="H12" s="157" t="str">
        <f t="shared" si="2"/>
        <v>Pembina / IV/a</v>
      </c>
      <c r="I12" s="166" t="str">
        <f t="shared" si="3"/>
        <v>Kepala Bagian Akademik dan PSI</v>
      </c>
      <c r="J12" s="162" t="str">
        <f t="shared" si="4"/>
        <v>Mardi Santoso, ST., M.Eng.Sc.</v>
      </c>
      <c r="K12" s="156" t="str">
        <f t="shared" si="5"/>
        <v>197804022003121002</v>
      </c>
      <c r="L12" s="156" t="str">
        <f t="shared" si="6"/>
        <v>Penata Tingkat I / III/d</v>
      </c>
      <c r="M12" s="156" t="str">
        <f t="shared" si="7"/>
        <v>Wakil Direktur II</v>
      </c>
      <c r="N12" s="160">
        <v>11</v>
      </c>
      <c r="P12" s="197" t="s">
        <v>107</v>
      </c>
      <c r="Q12" s="198" t="s">
        <v>108</v>
      </c>
      <c r="R12" s="197" t="s">
        <v>114</v>
      </c>
      <c r="S12" s="197" t="s">
        <v>110</v>
      </c>
      <c r="T12" s="197" t="s">
        <v>112</v>
      </c>
      <c r="U12" s="198" t="s">
        <v>113</v>
      </c>
      <c r="V12" s="197" t="s">
        <v>114</v>
      </c>
      <c r="W12" s="197" t="s">
        <v>115</v>
      </c>
    </row>
    <row r="13" spans="1:23" s="159" customFormat="1" ht="17.25" customHeight="1">
      <c r="A13" s="156" t="s">
        <v>148</v>
      </c>
      <c r="B13" s="156" t="s">
        <v>149</v>
      </c>
      <c r="C13" s="156" t="str">
        <f t="shared" si="0"/>
        <v>Penata / III/c</v>
      </c>
      <c r="D13" s="161" t="s">
        <v>122</v>
      </c>
      <c r="E13" s="163" t="s">
        <v>398</v>
      </c>
      <c r="F13" s="197" t="s">
        <v>424</v>
      </c>
      <c r="G13" s="157" t="str">
        <f t="shared" si="1"/>
        <v>197305222000031001</v>
      </c>
      <c r="H13" s="157" t="str">
        <f t="shared" si="2"/>
        <v>Penata Tingkat I / III/d</v>
      </c>
      <c r="I13" s="166" t="str">
        <f t="shared" si="3"/>
        <v>Ketua Jurusan Teknik Kelistrikan Kapal</v>
      </c>
      <c r="J13" s="162" t="str">
        <f t="shared" si="4"/>
        <v>Adi Wirawan Husodo, ST., MT.</v>
      </c>
      <c r="K13" s="156" t="str">
        <f t="shared" si="5"/>
        <v>197502201999031001</v>
      </c>
      <c r="L13" s="156" t="str">
        <f t="shared" si="6"/>
        <v>Pembina Tingkat I / IV/b</v>
      </c>
      <c r="M13" s="156" t="str">
        <f t="shared" si="7"/>
        <v>Wakil Direktur I</v>
      </c>
      <c r="N13" s="160">
        <v>12</v>
      </c>
      <c r="P13" s="197" t="s">
        <v>146</v>
      </c>
      <c r="Q13" s="198" t="s">
        <v>147</v>
      </c>
      <c r="R13" s="197" t="s">
        <v>109</v>
      </c>
      <c r="S13" s="197" t="s">
        <v>356</v>
      </c>
      <c r="T13" s="197" t="s">
        <v>246</v>
      </c>
      <c r="U13" s="198" t="s">
        <v>247</v>
      </c>
      <c r="V13" s="197" t="s">
        <v>362</v>
      </c>
      <c r="W13" s="197" t="s">
        <v>249</v>
      </c>
    </row>
    <row r="14" spans="1:23" s="159" customFormat="1" ht="17.25" customHeight="1">
      <c r="A14" s="156" t="s">
        <v>150</v>
      </c>
      <c r="B14" s="156" t="s">
        <v>151</v>
      </c>
      <c r="C14" s="156" t="str">
        <f t="shared" si="0"/>
        <v>Penata Muda / III/a</v>
      </c>
      <c r="D14" s="161" t="s">
        <v>135</v>
      </c>
      <c r="E14" s="163" t="s">
        <v>370</v>
      </c>
      <c r="F14" s="165" t="s">
        <v>233</v>
      </c>
      <c r="G14" s="157" t="str">
        <f t="shared" si="1"/>
        <v>197112121992031001</v>
      </c>
      <c r="H14" s="157" t="str">
        <f t="shared" si="2"/>
        <v>Penata Tingkat I / III/d</v>
      </c>
      <c r="I14" s="166" t="str">
        <f t="shared" si="3"/>
        <v>Kepala Sub Bagian Umum</v>
      </c>
      <c r="J14" s="162" t="str">
        <f t="shared" si="4"/>
        <v>Mursiatin, S.Sos.</v>
      </c>
      <c r="K14" s="156" t="str">
        <f t="shared" si="5"/>
        <v>196709261989022001</v>
      </c>
      <c r="L14" s="156" t="str">
        <f t="shared" si="6"/>
        <v>Penata Tingkat I / III/d</v>
      </c>
      <c r="M14" s="156" t="str">
        <f t="shared" si="7"/>
        <v>Kepala Bagian Umum dan Keuangan</v>
      </c>
      <c r="N14" s="160">
        <v>13</v>
      </c>
      <c r="P14" s="197" t="s">
        <v>184</v>
      </c>
      <c r="Q14" s="198" t="s">
        <v>185</v>
      </c>
      <c r="R14" s="197" t="s">
        <v>114</v>
      </c>
      <c r="S14" s="197" t="s">
        <v>187</v>
      </c>
      <c r="T14" s="197" t="s">
        <v>246</v>
      </c>
      <c r="U14" s="198" t="s">
        <v>247</v>
      </c>
      <c r="V14" s="197" t="s">
        <v>362</v>
      </c>
      <c r="W14" s="197" t="s">
        <v>249</v>
      </c>
    </row>
    <row r="15" spans="1:23" s="159" customFormat="1" ht="17.25" customHeight="1">
      <c r="A15" s="156" t="s">
        <v>152</v>
      </c>
      <c r="B15" s="156" t="s">
        <v>153</v>
      </c>
      <c r="C15" s="156" t="str">
        <f t="shared" si="0"/>
        <v>Penata Muda Tingkat I / III/b</v>
      </c>
      <c r="D15" s="161" t="s">
        <v>125</v>
      </c>
      <c r="E15" s="163" t="s">
        <v>372</v>
      </c>
      <c r="F15" s="165" t="s">
        <v>107</v>
      </c>
      <c r="G15" s="157" t="str">
        <f t="shared" si="1"/>
        <v>198006192005012001</v>
      </c>
      <c r="H15" s="157" t="str">
        <f t="shared" si="2"/>
        <v>Penata Tingkat I / III/d</v>
      </c>
      <c r="I15" s="166" t="str">
        <f t="shared" si="3"/>
        <v>Kepala Sub Bagian Keuangan dan Kepegawaian</v>
      </c>
      <c r="J15" s="162" t="str">
        <f t="shared" si="4"/>
        <v>Mursiatin, S.Sos.</v>
      </c>
      <c r="K15" s="156" t="str">
        <f t="shared" si="5"/>
        <v>196709261989022001</v>
      </c>
      <c r="L15" s="156" t="str">
        <f t="shared" si="6"/>
        <v>Penata Tingkat I / III/d</v>
      </c>
      <c r="M15" s="156" t="str">
        <f t="shared" si="7"/>
        <v>Kepala Bagian Umum dan Keuangan</v>
      </c>
      <c r="N15" s="160">
        <v>14</v>
      </c>
      <c r="P15" s="197" t="s">
        <v>408</v>
      </c>
      <c r="Q15" s="199" t="s">
        <v>409</v>
      </c>
      <c r="R15" s="197" t="s">
        <v>109</v>
      </c>
      <c r="S15" s="197" t="s">
        <v>415</v>
      </c>
      <c r="T15" s="197" t="s">
        <v>116</v>
      </c>
      <c r="U15" s="198" t="s">
        <v>117</v>
      </c>
      <c r="V15" s="197" t="s">
        <v>114</v>
      </c>
      <c r="W15" s="197" t="s">
        <v>118</v>
      </c>
    </row>
    <row r="16" spans="1:23" s="159" customFormat="1" ht="17.25" customHeight="1">
      <c r="A16" s="156" t="s">
        <v>154</v>
      </c>
      <c r="B16" s="156" t="s">
        <v>155</v>
      </c>
      <c r="C16" s="156" t="str">
        <f t="shared" si="0"/>
        <v>Pengatur Tingkat I / II/d</v>
      </c>
      <c r="D16" s="161" t="s">
        <v>141</v>
      </c>
      <c r="E16" s="163" t="s">
        <v>368</v>
      </c>
      <c r="F16" s="165" t="s">
        <v>184</v>
      </c>
      <c r="G16" s="157" t="str">
        <f t="shared" si="1"/>
        <v>197302181999032001</v>
      </c>
      <c r="H16" s="157" t="str">
        <f t="shared" si="2"/>
        <v>Penata Tingkat I / III/d</v>
      </c>
      <c r="I16" s="166" t="str">
        <f t="shared" si="3"/>
        <v>Kepala Sub Bagian Akademik</v>
      </c>
      <c r="J16" s="162" t="str">
        <f t="shared" si="4"/>
        <v>Purwo Darminto, SH.</v>
      </c>
      <c r="K16" s="156" t="str">
        <f t="shared" si="5"/>
        <v>197307122000121001</v>
      </c>
      <c r="L16" s="156" t="str">
        <f t="shared" si="6"/>
        <v>Pembina / IV/a</v>
      </c>
      <c r="M16" s="156" t="str">
        <f t="shared" si="7"/>
        <v>Kepala Bagian Akademik dan PSI</v>
      </c>
      <c r="N16" s="160">
        <v>15</v>
      </c>
      <c r="P16" s="197" t="s">
        <v>331</v>
      </c>
      <c r="Q16" s="198" t="s">
        <v>332</v>
      </c>
      <c r="R16" s="197" t="s">
        <v>109</v>
      </c>
      <c r="S16" s="197" t="s">
        <v>355</v>
      </c>
      <c r="T16" s="197" t="s">
        <v>322</v>
      </c>
      <c r="U16" s="198" t="s">
        <v>323</v>
      </c>
      <c r="V16" s="197" t="s">
        <v>361</v>
      </c>
      <c r="W16" s="197" t="s">
        <v>324</v>
      </c>
    </row>
    <row r="17" spans="1:23" s="159" customFormat="1" ht="17.25" customHeight="1">
      <c r="A17" s="156" t="s">
        <v>156</v>
      </c>
      <c r="B17" s="156" t="s">
        <v>157</v>
      </c>
      <c r="C17" s="156" t="str">
        <f t="shared" si="0"/>
        <v>Penata / III/c</v>
      </c>
      <c r="D17" s="161" t="s">
        <v>122</v>
      </c>
      <c r="E17" s="163" t="s">
        <v>399</v>
      </c>
      <c r="F17" s="165" t="s">
        <v>233</v>
      </c>
      <c r="G17" s="157" t="str">
        <f t="shared" si="1"/>
        <v>197112121992031001</v>
      </c>
      <c r="H17" s="157" t="str">
        <f t="shared" si="2"/>
        <v>Penata Tingkat I / III/d</v>
      </c>
      <c r="I17" s="166" t="str">
        <f t="shared" si="3"/>
        <v>Kepala Sub Bagian Umum</v>
      </c>
      <c r="J17" s="162" t="str">
        <f t="shared" si="4"/>
        <v>Mursiatin, S.Sos.</v>
      </c>
      <c r="K17" s="156" t="str">
        <f t="shared" si="5"/>
        <v>196709261989022001</v>
      </c>
      <c r="L17" s="156" t="str">
        <f t="shared" si="6"/>
        <v>Penata Tingkat I / III/d</v>
      </c>
      <c r="M17" s="156" t="str">
        <f t="shared" si="7"/>
        <v>Kepala Bagian Umum dan Keuangan</v>
      </c>
      <c r="N17" s="160">
        <v>16</v>
      </c>
      <c r="P17" s="197" t="s">
        <v>336</v>
      </c>
      <c r="Q17" s="198" t="s">
        <v>337</v>
      </c>
      <c r="R17" s="197" t="s">
        <v>114</v>
      </c>
      <c r="S17" s="197" t="s">
        <v>354</v>
      </c>
      <c r="T17" s="197" t="s">
        <v>116</v>
      </c>
      <c r="U17" s="198" t="s">
        <v>117</v>
      </c>
      <c r="V17" s="197" t="s">
        <v>114</v>
      </c>
      <c r="W17" s="197" t="s">
        <v>118</v>
      </c>
    </row>
    <row r="18" spans="1:23" s="159" customFormat="1" ht="17.25" customHeight="1">
      <c r="A18" s="156" t="s">
        <v>158</v>
      </c>
      <c r="B18" s="156" t="s">
        <v>159</v>
      </c>
      <c r="C18" s="156" t="str">
        <f t="shared" si="0"/>
        <v>Penata Muda Tingkat I / III/b</v>
      </c>
      <c r="D18" s="161" t="s">
        <v>125</v>
      </c>
      <c r="E18" s="163" t="s">
        <v>396</v>
      </c>
      <c r="F18" s="165" t="s">
        <v>426</v>
      </c>
      <c r="G18" s="157" t="str">
        <f t="shared" si="1"/>
        <v>196910151995011001</v>
      </c>
      <c r="H18" s="157" t="str">
        <f t="shared" si="2"/>
        <v>Penata Tingkat I / III/d</v>
      </c>
      <c r="I18" s="166" t="str">
        <f t="shared" si="3"/>
        <v>Ketua Jurusan Teknik Bangunan Kapal</v>
      </c>
      <c r="J18" s="162" t="str">
        <f t="shared" si="4"/>
        <v>Adi Wirawan Husodo, ST., MT.</v>
      </c>
      <c r="K18" s="156" t="str">
        <f t="shared" si="5"/>
        <v>197502201999031001</v>
      </c>
      <c r="L18" s="156" t="str">
        <f t="shared" si="6"/>
        <v>Pembina Tingkat I / IV/b</v>
      </c>
      <c r="M18" s="156" t="str">
        <f t="shared" si="7"/>
        <v>Wakil Direktur I</v>
      </c>
      <c r="N18" s="160">
        <v>17</v>
      </c>
      <c r="P18" s="197" t="s">
        <v>327</v>
      </c>
      <c r="Q18" s="198" t="s">
        <v>328</v>
      </c>
      <c r="R18" s="197" t="s">
        <v>109</v>
      </c>
      <c r="S18" s="197" t="s">
        <v>350</v>
      </c>
      <c r="T18" s="197" t="s">
        <v>322</v>
      </c>
      <c r="U18" s="198" t="s">
        <v>323</v>
      </c>
      <c r="V18" s="197" t="s">
        <v>361</v>
      </c>
      <c r="W18" s="197" t="s">
        <v>324</v>
      </c>
    </row>
    <row r="19" spans="1:23" s="159" customFormat="1" ht="17.25" customHeight="1">
      <c r="A19" s="156" t="s">
        <v>160</v>
      </c>
      <c r="B19" s="156" t="s">
        <v>161</v>
      </c>
      <c r="C19" s="156" t="str">
        <f t="shared" si="0"/>
        <v>Penata / III/c</v>
      </c>
      <c r="D19" s="161" t="s">
        <v>122</v>
      </c>
      <c r="E19" s="163" t="s">
        <v>397</v>
      </c>
      <c r="F19" s="165" t="s">
        <v>325</v>
      </c>
      <c r="G19" s="157" t="str">
        <f t="shared" si="1"/>
        <v>197605172009121003</v>
      </c>
      <c r="H19" s="157" t="str">
        <f t="shared" si="2"/>
        <v>Penata / III/c</v>
      </c>
      <c r="I19" s="166" t="str">
        <f t="shared" si="3"/>
        <v>Ketua Jurusan Teknik Permesinan Kapal</v>
      </c>
      <c r="J19" s="162" t="str">
        <f t="shared" si="4"/>
        <v>Adi Wirawan Husodo, ST., MT.</v>
      </c>
      <c r="K19" s="156" t="str">
        <f t="shared" si="5"/>
        <v>197502201999031001</v>
      </c>
      <c r="L19" s="156" t="str">
        <f t="shared" si="6"/>
        <v>Pembina Tingkat I / IV/b</v>
      </c>
      <c r="M19" s="156" t="str">
        <f t="shared" si="7"/>
        <v>Wakil Direktur I</v>
      </c>
      <c r="N19" s="160">
        <v>18</v>
      </c>
      <c r="P19" s="197" t="s">
        <v>418</v>
      </c>
      <c r="Q19" s="198" t="s">
        <v>419</v>
      </c>
      <c r="R19" s="197" t="s">
        <v>109</v>
      </c>
      <c r="S19" s="197" t="s">
        <v>417</v>
      </c>
      <c r="T19" s="197" t="s">
        <v>322</v>
      </c>
      <c r="U19" s="198" t="s">
        <v>323</v>
      </c>
      <c r="V19" s="197" t="s">
        <v>361</v>
      </c>
      <c r="W19" s="197" t="s">
        <v>324</v>
      </c>
    </row>
    <row r="20" spans="1:23" s="159" customFormat="1" ht="17.25" customHeight="1">
      <c r="A20" s="156" t="s">
        <v>162</v>
      </c>
      <c r="B20" s="156" t="s">
        <v>163</v>
      </c>
      <c r="C20" s="156" t="str">
        <f t="shared" si="0"/>
        <v>Penata Muda / III/a</v>
      </c>
      <c r="D20" s="161" t="s">
        <v>135</v>
      </c>
      <c r="E20" s="163" t="s">
        <v>396</v>
      </c>
      <c r="F20" s="165" t="s">
        <v>325</v>
      </c>
      <c r="G20" s="157" t="str">
        <f t="shared" si="1"/>
        <v>197605172009121003</v>
      </c>
      <c r="H20" s="157" t="str">
        <f t="shared" si="2"/>
        <v>Penata / III/c</v>
      </c>
      <c r="I20" s="166" t="str">
        <f t="shared" si="3"/>
        <v>Ketua Jurusan Teknik Permesinan Kapal</v>
      </c>
      <c r="J20" s="162" t="str">
        <f t="shared" si="4"/>
        <v>Adi Wirawan Husodo, ST., MT.</v>
      </c>
      <c r="K20" s="156" t="str">
        <f t="shared" si="5"/>
        <v>197502201999031001</v>
      </c>
      <c r="L20" s="156" t="str">
        <f t="shared" si="6"/>
        <v>Pembina Tingkat I / IV/b</v>
      </c>
      <c r="M20" s="156" t="str">
        <f t="shared" si="7"/>
        <v>Wakil Direktur I</v>
      </c>
      <c r="N20" s="160">
        <v>19</v>
      </c>
      <c r="P20" s="169"/>
      <c r="Q20" s="170"/>
      <c r="R20" s="169"/>
      <c r="S20" s="169"/>
      <c r="T20" s="169"/>
      <c r="U20" s="170"/>
      <c r="V20" s="169"/>
      <c r="W20" s="169"/>
    </row>
    <row r="21" spans="1:23" s="159" customFormat="1" ht="17.25" customHeight="1">
      <c r="A21" s="156" t="s">
        <v>164</v>
      </c>
      <c r="B21" s="156" t="s">
        <v>165</v>
      </c>
      <c r="C21" s="156" t="str">
        <f t="shared" si="0"/>
        <v>Penata Muda / III/a</v>
      </c>
      <c r="D21" s="161" t="s">
        <v>135</v>
      </c>
      <c r="E21" s="163" t="s">
        <v>136</v>
      </c>
      <c r="F21" s="165" t="s">
        <v>426</v>
      </c>
      <c r="G21" s="157" t="str">
        <f t="shared" si="1"/>
        <v>196910151995011001</v>
      </c>
      <c r="H21" s="157" t="str">
        <f t="shared" si="2"/>
        <v>Penata Tingkat I / III/d</v>
      </c>
      <c r="I21" s="166" t="str">
        <f t="shared" si="3"/>
        <v>Ketua Jurusan Teknik Bangunan Kapal</v>
      </c>
      <c r="J21" s="162" t="str">
        <f t="shared" si="4"/>
        <v>Adi Wirawan Husodo, ST., MT.</v>
      </c>
      <c r="K21" s="156" t="str">
        <f t="shared" si="5"/>
        <v>197502201999031001</v>
      </c>
      <c r="L21" s="156" t="str">
        <f t="shared" si="6"/>
        <v>Pembina Tingkat I / IV/b</v>
      </c>
      <c r="M21" s="156" t="str">
        <f t="shared" si="7"/>
        <v>Wakil Direktur I</v>
      </c>
      <c r="N21" s="160">
        <v>20</v>
      </c>
    </row>
    <row r="22" spans="1:23" s="159" customFormat="1" ht="17.25" customHeight="1">
      <c r="A22" s="156" t="s">
        <v>107</v>
      </c>
      <c r="B22" s="156" t="s">
        <v>108</v>
      </c>
      <c r="C22" s="156" t="str">
        <f t="shared" si="0"/>
        <v>Penata Tingkat I / III/d</v>
      </c>
      <c r="D22" s="161" t="s">
        <v>186</v>
      </c>
      <c r="E22" s="163" t="s">
        <v>110</v>
      </c>
      <c r="F22" s="165" t="s">
        <v>112</v>
      </c>
      <c r="G22" s="157" t="str">
        <f t="shared" si="1"/>
        <v>196709261989022001</v>
      </c>
      <c r="H22" s="157" t="str">
        <f t="shared" si="2"/>
        <v>Penata Tingkat I / III/d</v>
      </c>
      <c r="I22" s="166" t="str">
        <f t="shared" si="3"/>
        <v>Kepala Bagian Umum dan Keuangan</v>
      </c>
      <c r="J22" s="162" t="str">
        <f t="shared" si="4"/>
        <v>Mardi Santoso, ST., M.Eng.Sc.</v>
      </c>
      <c r="K22" s="156" t="str">
        <f t="shared" si="5"/>
        <v>197804022003121002</v>
      </c>
      <c r="L22" s="156" t="str">
        <f t="shared" si="6"/>
        <v>Penata Tingkat I / III/d</v>
      </c>
      <c r="M22" s="156" t="str">
        <f t="shared" si="7"/>
        <v>Wakil Direktur II</v>
      </c>
      <c r="N22" s="160">
        <v>21</v>
      </c>
    </row>
    <row r="23" spans="1:23" s="159" customFormat="1" ht="17.25" customHeight="1">
      <c r="A23" s="156" t="s">
        <v>166</v>
      </c>
      <c r="B23" s="156" t="s">
        <v>167</v>
      </c>
      <c r="C23" s="156" t="str">
        <f t="shared" si="0"/>
        <v>Penata Muda / III/a</v>
      </c>
      <c r="D23" s="161" t="s">
        <v>135</v>
      </c>
      <c r="E23" s="163" t="s">
        <v>378</v>
      </c>
      <c r="F23" s="165" t="s">
        <v>184</v>
      </c>
      <c r="G23" s="157" t="str">
        <f t="shared" si="1"/>
        <v>197302181999032001</v>
      </c>
      <c r="H23" s="157" t="str">
        <f t="shared" si="2"/>
        <v>Penata Tingkat I / III/d</v>
      </c>
      <c r="I23" s="166" t="str">
        <f t="shared" si="3"/>
        <v>Kepala Sub Bagian Akademik</v>
      </c>
      <c r="J23" s="162" t="str">
        <f t="shared" si="4"/>
        <v>Purwo Darminto, SH.</v>
      </c>
      <c r="K23" s="156" t="str">
        <f t="shared" si="5"/>
        <v>197307122000121001</v>
      </c>
      <c r="L23" s="156" t="str">
        <f t="shared" si="6"/>
        <v>Pembina / IV/a</v>
      </c>
      <c r="M23" s="156" t="str">
        <f t="shared" si="7"/>
        <v>Kepala Bagian Akademik dan PSI</v>
      </c>
      <c r="N23" s="160">
        <v>22</v>
      </c>
    </row>
    <row r="24" spans="1:23" s="159" customFormat="1" ht="17.25" customHeight="1">
      <c r="A24" s="156" t="s">
        <v>168</v>
      </c>
      <c r="B24" s="156" t="s">
        <v>169</v>
      </c>
      <c r="C24" s="156" t="str">
        <f t="shared" si="0"/>
        <v>Penata Muda Tingkat I / III/b</v>
      </c>
      <c r="D24" s="161" t="s">
        <v>125</v>
      </c>
      <c r="E24" s="163" t="s">
        <v>170</v>
      </c>
      <c r="F24" s="165" t="s">
        <v>418</v>
      </c>
      <c r="G24" s="157" t="str">
        <f t="shared" si="1"/>
        <v>198307192008122003</v>
      </c>
      <c r="H24" s="157" t="str">
        <f t="shared" si="2"/>
        <v>Penata / III/c</v>
      </c>
      <c r="I24" s="166" t="str">
        <f t="shared" si="3"/>
        <v>Kepala UPT. Perpustakaan</v>
      </c>
      <c r="J24" s="162" t="str">
        <f t="shared" si="4"/>
        <v>Adi Wirawan Husodo, ST., MT.</v>
      </c>
      <c r="K24" s="156" t="str">
        <f t="shared" si="5"/>
        <v>197502201999031001</v>
      </c>
      <c r="L24" s="156" t="str">
        <f t="shared" si="6"/>
        <v>Pembina Tingkat I / IV/b</v>
      </c>
      <c r="M24" s="156" t="str">
        <f t="shared" si="7"/>
        <v>Wakil Direktur I</v>
      </c>
      <c r="N24" s="160">
        <v>23</v>
      </c>
    </row>
    <row r="25" spans="1:23" s="159" customFormat="1" ht="17.25" customHeight="1">
      <c r="A25" s="156" t="s">
        <v>171</v>
      </c>
      <c r="B25" s="156" t="s">
        <v>172</v>
      </c>
      <c r="C25" s="156" t="str">
        <f t="shared" si="0"/>
        <v>Penata / III/c</v>
      </c>
      <c r="D25" s="161" t="s">
        <v>122</v>
      </c>
      <c r="E25" s="163" t="s">
        <v>377</v>
      </c>
      <c r="F25" s="165" t="s">
        <v>184</v>
      </c>
      <c r="G25" s="157" t="str">
        <f t="shared" si="1"/>
        <v>197302181999032001</v>
      </c>
      <c r="H25" s="157" t="str">
        <f t="shared" si="2"/>
        <v>Penata Tingkat I / III/d</v>
      </c>
      <c r="I25" s="166" t="str">
        <f t="shared" si="3"/>
        <v>Kepala Sub Bagian Akademik</v>
      </c>
      <c r="J25" s="162" t="str">
        <f t="shared" si="4"/>
        <v>Purwo Darminto, SH.</v>
      </c>
      <c r="K25" s="156" t="str">
        <f t="shared" si="5"/>
        <v>197307122000121001</v>
      </c>
      <c r="L25" s="156" t="str">
        <f t="shared" si="6"/>
        <v>Pembina / IV/a</v>
      </c>
      <c r="M25" s="156" t="str">
        <f t="shared" si="7"/>
        <v>Kepala Bagian Akademik dan PSI</v>
      </c>
      <c r="N25" s="160">
        <v>24</v>
      </c>
    </row>
    <row r="26" spans="1:23" s="159" customFormat="1" ht="17.25" customHeight="1">
      <c r="A26" s="156" t="s">
        <v>173</v>
      </c>
      <c r="B26" s="156" t="s">
        <v>174</v>
      </c>
      <c r="C26" s="156" t="str">
        <f t="shared" si="0"/>
        <v>Pengatur Tingkat I / II/d</v>
      </c>
      <c r="D26" s="161" t="s">
        <v>141</v>
      </c>
      <c r="E26" s="163" t="s">
        <v>136</v>
      </c>
      <c r="F26" s="197" t="s">
        <v>424</v>
      </c>
      <c r="G26" s="157" t="str">
        <f t="shared" si="1"/>
        <v>197305222000031001</v>
      </c>
      <c r="H26" s="157" t="str">
        <f t="shared" si="2"/>
        <v>Penata Tingkat I / III/d</v>
      </c>
      <c r="I26" s="166" t="str">
        <f t="shared" si="3"/>
        <v>Ketua Jurusan Teknik Kelistrikan Kapal</v>
      </c>
      <c r="J26" s="162" t="str">
        <f t="shared" si="4"/>
        <v>Adi Wirawan Husodo, ST., MT.</v>
      </c>
      <c r="K26" s="156" t="str">
        <f t="shared" si="5"/>
        <v>197502201999031001</v>
      </c>
      <c r="L26" s="156" t="str">
        <f t="shared" si="6"/>
        <v>Pembina Tingkat I / IV/b</v>
      </c>
      <c r="M26" s="156" t="str">
        <f t="shared" si="7"/>
        <v>Wakil Direktur I</v>
      </c>
      <c r="N26" s="160">
        <v>25</v>
      </c>
    </row>
    <row r="27" spans="1:23" s="159" customFormat="1" ht="17.25" customHeight="1">
      <c r="A27" s="156" t="s">
        <v>406</v>
      </c>
      <c r="B27" s="156" t="s">
        <v>175</v>
      </c>
      <c r="C27" s="156" t="str">
        <f t="shared" si="0"/>
        <v>Pengatur Tingkat I / II/d</v>
      </c>
      <c r="D27" s="161" t="s">
        <v>141</v>
      </c>
      <c r="E27" s="163" t="s">
        <v>136</v>
      </c>
      <c r="F27" s="165" t="s">
        <v>426</v>
      </c>
      <c r="G27" s="157" t="str">
        <f t="shared" si="1"/>
        <v>196910151995011001</v>
      </c>
      <c r="H27" s="157" t="str">
        <f t="shared" si="2"/>
        <v>Penata Tingkat I / III/d</v>
      </c>
      <c r="I27" s="166" t="str">
        <f t="shared" si="3"/>
        <v>Ketua Jurusan Teknik Bangunan Kapal</v>
      </c>
      <c r="J27" s="162" t="str">
        <f t="shared" si="4"/>
        <v>Adi Wirawan Husodo, ST., MT.</v>
      </c>
      <c r="K27" s="156" t="str">
        <f t="shared" si="5"/>
        <v>197502201999031001</v>
      </c>
      <c r="L27" s="156" t="str">
        <f t="shared" si="6"/>
        <v>Pembina Tingkat I / IV/b</v>
      </c>
      <c r="M27" s="156" t="str">
        <f t="shared" si="7"/>
        <v>Wakil Direktur I</v>
      </c>
      <c r="N27" s="160">
        <v>26</v>
      </c>
    </row>
    <row r="28" spans="1:23" s="159" customFormat="1" ht="17.25" customHeight="1">
      <c r="A28" s="156" t="s">
        <v>176</v>
      </c>
      <c r="B28" s="156" t="s">
        <v>177</v>
      </c>
      <c r="C28" s="156" t="str">
        <f t="shared" si="0"/>
        <v>Pengatur / II/c</v>
      </c>
      <c r="D28" s="161" t="s">
        <v>132</v>
      </c>
      <c r="E28" s="163" t="s">
        <v>370</v>
      </c>
      <c r="F28" s="165" t="s">
        <v>233</v>
      </c>
      <c r="G28" s="157" t="str">
        <f t="shared" si="1"/>
        <v>197112121992031001</v>
      </c>
      <c r="H28" s="157" t="str">
        <f t="shared" si="2"/>
        <v>Penata Tingkat I / III/d</v>
      </c>
      <c r="I28" s="166" t="str">
        <f t="shared" si="3"/>
        <v>Kepala Sub Bagian Umum</v>
      </c>
      <c r="J28" s="162" t="str">
        <f t="shared" si="4"/>
        <v>Mursiatin, S.Sos.</v>
      </c>
      <c r="K28" s="156" t="str">
        <f t="shared" si="5"/>
        <v>196709261989022001</v>
      </c>
      <c r="L28" s="156" t="str">
        <f t="shared" si="6"/>
        <v>Penata Tingkat I / III/d</v>
      </c>
      <c r="M28" s="156" t="str">
        <f t="shared" si="7"/>
        <v>Kepala Bagian Umum dan Keuangan</v>
      </c>
      <c r="N28" s="160">
        <v>27</v>
      </c>
    </row>
    <row r="29" spans="1:23" s="159" customFormat="1" ht="17.25" customHeight="1">
      <c r="A29" s="156" t="s">
        <v>178</v>
      </c>
      <c r="B29" s="156" t="s">
        <v>179</v>
      </c>
      <c r="C29" s="156" t="str">
        <f t="shared" si="0"/>
        <v>Penata Muda / III/a</v>
      </c>
      <c r="D29" s="161" t="s">
        <v>135</v>
      </c>
      <c r="E29" s="163" t="s">
        <v>136</v>
      </c>
      <c r="F29" s="165" t="s">
        <v>325</v>
      </c>
      <c r="G29" s="157" t="str">
        <f t="shared" si="1"/>
        <v>197605172009121003</v>
      </c>
      <c r="H29" s="157" t="str">
        <f t="shared" si="2"/>
        <v>Penata / III/c</v>
      </c>
      <c r="I29" s="166" t="str">
        <f t="shared" si="3"/>
        <v>Ketua Jurusan Teknik Permesinan Kapal</v>
      </c>
      <c r="J29" s="162" t="str">
        <f t="shared" si="4"/>
        <v>Adi Wirawan Husodo, ST., MT.</v>
      </c>
      <c r="K29" s="156" t="str">
        <f t="shared" si="5"/>
        <v>197502201999031001</v>
      </c>
      <c r="L29" s="156" t="str">
        <f t="shared" si="6"/>
        <v>Pembina Tingkat I / IV/b</v>
      </c>
      <c r="M29" s="156" t="str">
        <f t="shared" si="7"/>
        <v>Wakil Direktur I</v>
      </c>
      <c r="N29" s="160">
        <v>28</v>
      </c>
    </row>
    <row r="30" spans="1:23" s="159" customFormat="1" ht="17.25" customHeight="1">
      <c r="A30" s="156" t="s">
        <v>407</v>
      </c>
      <c r="B30" s="156" t="s">
        <v>392</v>
      </c>
      <c r="C30" s="156" t="str">
        <f t="shared" si="0"/>
        <v>Pengatur Tingkat I / II/d</v>
      </c>
      <c r="D30" s="161" t="s">
        <v>141</v>
      </c>
      <c r="E30" s="163" t="s">
        <v>400</v>
      </c>
      <c r="F30" s="165" t="s">
        <v>233</v>
      </c>
      <c r="G30" s="157" t="str">
        <f t="shared" si="1"/>
        <v>197112121992031001</v>
      </c>
      <c r="H30" s="157" t="str">
        <f t="shared" si="2"/>
        <v>Penata Tingkat I / III/d</v>
      </c>
      <c r="I30" s="166" t="str">
        <f t="shared" si="3"/>
        <v>Kepala Sub Bagian Umum</v>
      </c>
      <c r="J30" s="162" t="str">
        <f t="shared" si="4"/>
        <v>Mursiatin, S.Sos.</v>
      </c>
      <c r="K30" s="156" t="str">
        <f t="shared" si="5"/>
        <v>196709261989022001</v>
      </c>
      <c r="L30" s="156" t="str">
        <f t="shared" si="6"/>
        <v>Penata Tingkat I / III/d</v>
      </c>
      <c r="M30" s="156" t="str">
        <f t="shared" si="7"/>
        <v>Kepala Bagian Umum dan Keuangan</v>
      </c>
      <c r="N30" s="160">
        <v>29</v>
      </c>
    </row>
    <row r="31" spans="1:23" s="159" customFormat="1" ht="17.25" customHeight="1">
      <c r="A31" s="156" t="s">
        <v>394</v>
      </c>
      <c r="B31" s="156" t="s">
        <v>180</v>
      </c>
      <c r="C31" s="156" t="str">
        <f t="shared" si="0"/>
        <v>Penata Muda Tingkat I / III/b</v>
      </c>
      <c r="D31" s="161" t="s">
        <v>125</v>
      </c>
      <c r="E31" s="163" t="s">
        <v>397</v>
      </c>
      <c r="F31" s="165" t="s">
        <v>426</v>
      </c>
      <c r="G31" s="157" t="str">
        <f t="shared" si="1"/>
        <v>196910151995011001</v>
      </c>
      <c r="H31" s="157" t="str">
        <f t="shared" si="2"/>
        <v>Penata Tingkat I / III/d</v>
      </c>
      <c r="I31" s="166" t="str">
        <f t="shared" si="3"/>
        <v>Ketua Jurusan Teknik Bangunan Kapal</v>
      </c>
      <c r="J31" s="162" t="str">
        <f t="shared" si="4"/>
        <v>Adi Wirawan Husodo, ST., MT.</v>
      </c>
      <c r="K31" s="156" t="str">
        <f t="shared" si="5"/>
        <v>197502201999031001</v>
      </c>
      <c r="L31" s="156" t="str">
        <f t="shared" si="6"/>
        <v>Pembina Tingkat I / IV/b</v>
      </c>
      <c r="M31" s="156" t="str">
        <f t="shared" si="7"/>
        <v>Wakil Direktur I</v>
      </c>
      <c r="N31" s="160">
        <v>30</v>
      </c>
    </row>
    <row r="32" spans="1:23" s="159" customFormat="1" ht="17.25" customHeight="1">
      <c r="A32" s="156" t="s">
        <v>181</v>
      </c>
      <c r="B32" s="156" t="s">
        <v>393</v>
      </c>
      <c r="C32" s="156" t="str">
        <f t="shared" si="0"/>
        <v>Pengatur Tingkat I / II/d</v>
      </c>
      <c r="D32" s="161" t="s">
        <v>141</v>
      </c>
      <c r="E32" s="163" t="s">
        <v>183</v>
      </c>
      <c r="F32" s="165" t="s">
        <v>418</v>
      </c>
      <c r="G32" s="157" t="str">
        <f t="shared" si="1"/>
        <v>198307192008122003</v>
      </c>
      <c r="H32" s="157" t="str">
        <f t="shared" si="2"/>
        <v>Penata / III/c</v>
      </c>
      <c r="I32" s="166" t="str">
        <f t="shared" si="3"/>
        <v>Kepala UPT. Perpustakaan</v>
      </c>
      <c r="J32" s="162" t="str">
        <f t="shared" si="4"/>
        <v>Adi Wirawan Husodo, ST., MT.</v>
      </c>
      <c r="K32" s="156" t="str">
        <f t="shared" si="5"/>
        <v>197502201999031001</v>
      </c>
      <c r="L32" s="156" t="str">
        <f t="shared" si="6"/>
        <v>Pembina Tingkat I / IV/b</v>
      </c>
      <c r="M32" s="156" t="str">
        <f t="shared" si="7"/>
        <v>Wakil Direktur I</v>
      </c>
      <c r="N32" s="160">
        <v>31</v>
      </c>
    </row>
    <row r="33" spans="1:14" s="159" customFormat="1" ht="17.25" customHeight="1">
      <c r="A33" s="156" t="s">
        <v>184</v>
      </c>
      <c r="B33" s="156" t="s">
        <v>185</v>
      </c>
      <c r="C33" s="156" t="str">
        <f t="shared" si="0"/>
        <v>Penata Tingkat I / III/d</v>
      </c>
      <c r="D33" s="161" t="s">
        <v>186</v>
      </c>
      <c r="E33" s="163" t="s">
        <v>187</v>
      </c>
      <c r="F33" s="165" t="s">
        <v>246</v>
      </c>
      <c r="G33" s="157" t="str">
        <f t="shared" si="1"/>
        <v>197307122000121001</v>
      </c>
      <c r="H33" s="157" t="str">
        <f t="shared" si="2"/>
        <v>Pembina / IV/a</v>
      </c>
      <c r="I33" s="166" t="str">
        <f t="shared" si="3"/>
        <v>Kepala Bagian Akademik dan PSI</v>
      </c>
      <c r="J33" s="162" t="str">
        <f t="shared" si="4"/>
        <v>Mardi Santoso, ST., M.Eng.Sc.</v>
      </c>
      <c r="K33" s="156" t="str">
        <f t="shared" si="5"/>
        <v>197804022003121002</v>
      </c>
      <c r="L33" s="156" t="str">
        <f t="shared" si="6"/>
        <v>Penata Tingkat I / III/d</v>
      </c>
      <c r="M33" s="156" t="str">
        <f t="shared" si="7"/>
        <v>Wakil Direktur II</v>
      </c>
      <c r="N33" s="160">
        <v>32</v>
      </c>
    </row>
    <row r="34" spans="1:14" s="159" customFormat="1" ht="17.25" customHeight="1">
      <c r="A34" s="156" t="s">
        <v>188</v>
      </c>
      <c r="B34" s="156" t="s">
        <v>182</v>
      </c>
      <c r="C34" s="156" t="str">
        <f t="shared" ref="C34:C61" si="8">IF(D34="II/a","Pengatur Muda / II/a",IF(D34="II/b","Pengatur Muda Tingkat I  / II/b",IF(D34="II/c","Pengatur / II/c",IF(D34="II/d","Pengatur Tingkat I / II/d",IF(D34="III/a","Penata Muda / III/a",IF(D34="III/b","Penata Muda Tingkat I / III/b",IF(D34="III/c","Penata / III/c",IF(D34="III/d","Penata Tingkat I / III/d",IF(D34="IV/a","Pembina / IV/a",IF(D34="IV/b","Pembina Tingkat I / IV/b",IF(D34="IV/c","Pembina Utama Muda / IV/c",IF(D34="IV/d","Pembina Utama Madya / IV/d"))))))))))))</f>
        <v>Pengatur Tingkat I / II/d</v>
      </c>
      <c r="D34" s="161" t="s">
        <v>141</v>
      </c>
      <c r="E34" s="163" t="s">
        <v>373</v>
      </c>
      <c r="F34" s="165" t="s">
        <v>107</v>
      </c>
      <c r="G34" s="157" t="str">
        <f t="shared" ref="G34:G61" si="9">VLOOKUP(F34,$P$2:$W$28,2,FALSE)</f>
        <v>198006192005012001</v>
      </c>
      <c r="H34" s="157" t="str">
        <f t="shared" ref="H34:H61" si="10">VLOOKUP(F34,$P$2:$W$28,3,FALSE)</f>
        <v>Penata Tingkat I / III/d</v>
      </c>
      <c r="I34" s="166" t="str">
        <f t="shared" ref="I34:I61" si="11">VLOOKUP(F34,$P$2:$W$28,4,FALSE)</f>
        <v>Kepala Sub Bagian Keuangan dan Kepegawaian</v>
      </c>
      <c r="J34" s="162" t="str">
        <f t="shared" ref="J34:J61" si="12">VLOOKUP(F34,$P$2:$W$28,5,FALSE)</f>
        <v>Mursiatin, S.Sos.</v>
      </c>
      <c r="K34" s="156" t="str">
        <f t="shared" ref="K34:K61" si="13">VLOOKUP(F34,$P$2:$W$28,6,FALSE)</f>
        <v>196709261989022001</v>
      </c>
      <c r="L34" s="156" t="str">
        <f t="shared" ref="L34:L61" si="14">VLOOKUP(F34,$P$2:$W$28,7,FALSE)</f>
        <v>Penata Tingkat I / III/d</v>
      </c>
      <c r="M34" s="156" t="str">
        <f t="shared" ref="M34:M61" si="15">VLOOKUP(F34,$P$2:$W$28,8,FALSE)</f>
        <v>Kepala Bagian Umum dan Keuangan</v>
      </c>
      <c r="N34" s="160">
        <v>33</v>
      </c>
    </row>
    <row r="35" spans="1:14" s="159" customFormat="1" ht="17.25" customHeight="1">
      <c r="A35" s="156" t="s">
        <v>410</v>
      </c>
      <c r="B35" s="172" t="s">
        <v>411</v>
      </c>
      <c r="C35" s="156" t="str">
        <f t="shared" si="8"/>
        <v>Penata / III/c</v>
      </c>
      <c r="D35" s="161" t="s">
        <v>122</v>
      </c>
      <c r="E35" s="163" t="s">
        <v>136</v>
      </c>
      <c r="F35" s="197" t="s">
        <v>424</v>
      </c>
      <c r="G35" s="157" t="str">
        <f t="shared" si="9"/>
        <v>197305222000031001</v>
      </c>
      <c r="H35" s="157" t="str">
        <f t="shared" si="10"/>
        <v>Penata Tingkat I / III/d</v>
      </c>
      <c r="I35" s="166" t="str">
        <f t="shared" si="11"/>
        <v>Ketua Jurusan Teknik Kelistrikan Kapal</v>
      </c>
      <c r="J35" s="162" t="str">
        <f t="shared" si="12"/>
        <v>Adi Wirawan Husodo, ST., MT.</v>
      </c>
      <c r="K35" s="156" t="str">
        <f t="shared" si="13"/>
        <v>197502201999031001</v>
      </c>
      <c r="L35" s="156" t="str">
        <f t="shared" si="14"/>
        <v>Pembina Tingkat I / IV/b</v>
      </c>
      <c r="M35" s="156" t="str">
        <f t="shared" si="15"/>
        <v>Wakil Direktur I</v>
      </c>
      <c r="N35" s="160">
        <v>36</v>
      </c>
    </row>
    <row r="36" spans="1:14" s="159" customFormat="1" ht="17.25" customHeight="1">
      <c r="A36" s="156" t="s">
        <v>395</v>
      </c>
      <c r="B36" s="156" t="s">
        <v>189</v>
      </c>
      <c r="C36" s="156" t="str">
        <f t="shared" si="8"/>
        <v>Penata Muda / III/a</v>
      </c>
      <c r="D36" s="161" t="s">
        <v>135</v>
      </c>
      <c r="E36" s="163" t="s">
        <v>136</v>
      </c>
      <c r="F36" s="165" t="s">
        <v>426</v>
      </c>
      <c r="G36" s="157" t="str">
        <f t="shared" si="9"/>
        <v>196910151995011001</v>
      </c>
      <c r="H36" s="157" t="str">
        <f t="shared" si="10"/>
        <v>Penata Tingkat I / III/d</v>
      </c>
      <c r="I36" s="166" t="str">
        <f t="shared" si="11"/>
        <v>Ketua Jurusan Teknik Bangunan Kapal</v>
      </c>
      <c r="J36" s="162" t="str">
        <f t="shared" si="12"/>
        <v>Adi Wirawan Husodo, ST., MT.</v>
      </c>
      <c r="K36" s="156" t="str">
        <f t="shared" si="13"/>
        <v>197502201999031001</v>
      </c>
      <c r="L36" s="156" t="str">
        <f t="shared" si="14"/>
        <v>Pembina Tingkat I / IV/b</v>
      </c>
      <c r="M36" s="156" t="str">
        <f t="shared" si="15"/>
        <v>Wakil Direktur I</v>
      </c>
      <c r="N36" s="160">
        <v>37</v>
      </c>
    </row>
    <row r="37" spans="1:14" s="159" customFormat="1" ht="17.25" customHeight="1">
      <c r="A37" s="156" t="s">
        <v>190</v>
      </c>
      <c r="B37" s="156" t="s">
        <v>191</v>
      </c>
      <c r="C37" s="156" t="str">
        <f t="shared" si="8"/>
        <v>Penata / III/c</v>
      </c>
      <c r="D37" s="161" t="s">
        <v>122</v>
      </c>
      <c r="E37" s="163" t="s">
        <v>397</v>
      </c>
      <c r="F37" s="165" t="s">
        <v>325</v>
      </c>
      <c r="G37" s="157" t="str">
        <f t="shared" si="9"/>
        <v>197605172009121003</v>
      </c>
      <c r="H37" s="157" t="str">
        <f t="shared" si="10"/>
        <v>Penata / III/c</v>
      </c>
      <c r="I37" s="166" t="str">
        <f t="shared" si="11"/>
        <v>Ketua Jurusan Teknik Permesinan Kapal</v>
      </c>
      <c r="J37" s="162" t="str">
        <f t="shared" si="12"/>
        <v>Adi Wirawan Husodo, ST., MT.</v>
      </c>
      <c r="K37" s="156" t="str">
        <f t="shared" si="13"/>
        <v>197502201999031001</v>
      </c>
      <c r="L37" s="156" t="str">
        <f t="shared" si="14"/>
        <v>Pembina Tingkat I / IV/b</v>
      </c>
      <c r="M37" s="156" t="str">
        <f t="shared" si="15"/>
        <v>Wakil Direktur I</v>
      </c>
      <c r="N37" s="160">
        <v>38</v>
      </c>
    </row>
    <row r="38" spans="1:14" s="159" customFormat="1" ht="17.25" customHeight="1">
      <c r="A38" s="156" t="s">
        <v>192</v>
      </c>
      <c r="B38" s="156" t="s">
        <v>391</v>
      </c>
      <c r="C38" s="156" t="str">
        <f t="shared" si="8"/>
        <v>Pengatur Tingkat I / II/d</v>
      </c>
      <c r="D38" s="161" t="s">
        <v>141</v>
      </c>
      <c r="E38" s="163" t="s">
        <v>369</v>
      </c>
      <c r="F38" s="165" t="s">
        <v>408</v>
      </c>
      <c r="G38" s="157" t="str">
        <f t="shared" si="9"/>
        <v>197307261998021001</v>
      </c>
      <c r="H38" s="157" t="str">
        <f t="shared" si="10"/>
        <v>Penata / III/c</v>
      </c>
      <c r="I38" s="166" t="str">
        <f t="shared" si="11"/>
        <v>Kepala UPT. Pemeliharaan dan Perbaikan</v>
      </c>
      <c r="J38" s="162" t="str">
        <f t="shared" si="12"/>
        <v>Mardi Santoso, ST., M.Eng.Sc.</v>
      </c>
      <c r="K38" s="156" t="str">
        <f t="shared" si="13"/>
        <v>197804022003121002</v>
      </c>
      <c r="L38" s="156" t="str">
        <f t="shared" si="14"/>
        <v>Penata Tingkat I / III/d</v>
      </c>
      <c r="M38" s="156" t="str">
        <f t="shared" si="15"/>
        <v>Wakil Direktur II</v>
      </c>
      <c r="N38" s="160">
        <v>39</v>
      </c>
    </row>
    <row r="39" spans="1:14" s="159" customFormat="1" ht="17.25" customHeight="1">
      <c r="A39" s="156" t="s">
        <v>194</v>
      </c>
      <c r="B39" s="156" t="s">
        <v>195</v>
      </c>
      <c r="C39" s="156" t="str">
        <f t="shared" si="8"/>
        <v>Penata / III/c</v>
      </c>
      <c r="D39" s="161" t="s">
        <v>122</v>
      </c>
      <c r="E39" s="163" t="s">
        <v>416</v>
      </c>
      <c r="F39" s="165" t="s">
        <v>233</v>
      </c>
      <c r="G39" s="157" t="str">
        <f t="shared" si="9"/>
        <v>197112121992031001</v>
      </c>
      <c r="H39" s="157" t="str">
        <f t="shared" si="10"/>
        <v>Penata Tingkat I / III/d</v>
      </c>
      <c r="I39" s="166" t="str">
        <f t="shared" si="11"/>
        <v>Kepala Sub Bagian Umum</v>
      </c>
      <c r="J39" s="162" t="str">
        <f t="shared" si="12"/>
        <v>Mursiatin, S.Sos.</v>
      </c>
      <c r="K39" s="156" t="str">
        <f t="shared" si="13"/>
        <v>196709261989022001</v>
      </c>
      <c r="L39" s="156" t="str">
        <f t="shared" si="14"/>
        <v>Penata Tingkat I / III/d</v>
      </c>
      <c r="M39" s="156" t="str">
        <f t="shared" si="15"/>
        <v>Kepala Bagian Umum dan Keuangan</v>
      </c>
      <c r="N39" s="160">
        <v>40</v>
      </c>
    </row>
    <row r="40" spans="1:14" s="159" customFormat="1" ht="17.25" customHeight="1">
      <c r="A40" s="156" t="s">
        <v>196</v>
      </c>
      <c r="B40" s="156" t="s">
        <v>197</v>
      </c>
      <c r="C40" s="156" t="str">
        <f t="shared" si="8"/>
        <v>Penata Tingkat I / III/d</v>
      </c>
      <c r="D40" s="161" t="s">
        <v>186</v>
      </c>
      <c r="E40" s="163" t="s">
        <v>413</v>
      </c>
      <c r="F40" s="165" t="s">
        <v>107</v>
      </c>
      <c r="G40" s="157" t="str">
        <f t="shared" si="9"/>
        <v>198006192005012001</v>
      </c>
      <c r="H40" s="157" t="str">
        <f t="shared" si="10"/>
        <v>Penata Tingkat I / III/d</v>
      </c>
      <c r="I40" s="166" t="str">
        <f t="shared" si="11"/>
        <v>Kepala Sub Bagian Keuangan dan Kepegawaian</v>
      </c>
      <c r="J40" s="162" t="str">
        <f t="shared" si="12"/>
        <v>Mursiatin, S.Sos.</v>
      </c>
      <c r="K40" s="156" t="str">
        <f t="shared" si="13"/>
        <v>196709261989022001</v>
      </c>
      <c r="L40" s="156" t="str">
        <f t="shared" si="14"/>
        <v>Penata Tingkat I / III/d</v>
      </c>
      <c r="M40" s="156" t="str">
        <f t="shared" si="15"/>
        <v>Kepala Bagian Umum dan Keuangan</v>
      </c>
      <c r="N40" s="160">
        <v>41</v>
      </c>
    </row>
    <row r="41" spans="1:14" s="159" customFormat="1" ht="17.25" customHeight="1">
      <c r="A41" s="156" t="s">
        <v>198</v>
      </c>
      <c r="B41" s="156" t="s">
        <v>199</v>
      </c>
      <c r="C41" s="156" t="str">
        <f t="shared" si="8"/>
        <v>Penata Tingkat I / III/d</v>
      </c>
      <c r="D41" s="161" t="s">
        <v>186</v>
      </c>
      <c r="E41" s="163" t="s">
        <v>368</v>
      </c>
      <c r="F41" s="165" t="s">
        <v>331</v>
      </c>
      <c r="G41" s="157" t="str">
        <f t="shared" si="9"/>
        <v>197012122008122001</v>
      </c>
      <c r="H41" s="157" t="str">
        <f t="shared" si="10"/>
        <v>Penata / III/c</v>
      </c>
      <c r="I41" s="166" t="str">
        <f t="shared" si="11"/>
        <v>Kepala UPT. Bahasa</v>
      </c>
      <c r="J41" s="162" t="str">
        <f t="shared" si="12"/>
        <v>Adi Wirawan Husodo, ST., MT.</v>
      </c>
      <c r="K41" s="156" t="str">
        <f t="shared" si="13"/>
        <v>197502201999031001</v>
      </c>
      <c r="L41" s="156" t="str">
        <f t="shared" si="14"/>
        <v>Pembina Tingkat I / IV/b</v>
      </c>
      <c r="M41" s="156" t="str">
        <f t="shared" si="15"/>
        <v>Wakil Direktur I</v>
      </c>
      <c r="N41" s="160">
        <v>42</v>
      </c>
    </row>
    <row r="42" spans="1:14" s="159" customFormat="1" ht="17.25" customHeight="1">
      <c r="A42" s="156" t="s">
        <v>200</v>
      </c>
      <c r="B42" s="156" t="s">
        <v>201</v>
      </c>
      <c r="C42" s="156" t="str">
        <f t="shared" si="8"/>
        <v>Pengatur Muda / II/a</v>
      </c>
      <c r="D42" s="161" t="s">
        <v>202</v>
      </c>
      <c r="E42" s="163" t="s">
        <v>401</v>
      </c>
      <c r="F42" s="165" t="s">
        <v>233</v>
      </c>
      <c r="G42" s="157" t="str">
        <f t="shared" si="9"/>
        <v>197112121992031001</v>
      </c>
      <c r="H42" s="157" t="str">
        <f t="shared" si="10"/>
        <v>Penata Tingkat I / III/d</v>
      </c>
      <c r="I42" s="166" t="str">
        <f t="shared" si="11"/>
        <v>Kepala Sub Bagian Umum</v>
      </c>
      <c r="J42" s="162" t="str">
        <f t="shared" si="12"/>
        <v>Mursiatin, S.Sos.</v>
      </c>
      <c r="K42" s="156" t="str">
        <f t="shared" si="13"/>
        <v>196709261989022001</v>
      </c>
      <c r="L42" s="156" t="str">
        <f t="shared" si="14"/>
        <v>Penata Tingkat I / III/d</v>
      </c>
      <c r="M42" s="156" t="str">
        <f t="shared" si="15"/>
        <v>Kepala Bagian Umum dan Keuangan</v>
      </c>
      <c r="N42" s="160">
        <v>44</v>
      </c>
    </row>
    <row r="43" spans="1:14" s="159" customFormat="1" ht="17.25" customHeight="1">
      <c r="A43" s="156" t="s">
        <v>203</v>
      </c>
      <c r="B43" s="172" t="s">
        <v>390</v>
      </c>
      <c r="C43" s="156" t="str">
        <f t="shared" si="8"/>
        <v>Penata Muda / III/a</v>
      </c>
      <c r="D43" s="161" t="s">
        <v>135</v>
      </c>
      <c r="E43" s="163" t="s">
        <v>370</v>
      </c>
      <c r="F43" s="165" t="s">
        <v>233</v>
      </c>
      <c r="G43" s="157" t="str">
        <f t="shared" si="9"/>
        <v>197112121992031001</v>
      </c>
      <c r="H43" s="157" t="str">
        <f t="shared" si="10"/>
        <v>Penata Tingkat I / III/d</v>
      </c>
      <c r="I43" s="166" t="str">
        <f t="shared" si="11"/>
        <v>Kepala Sub Bagian Umum</v>
      </c>
      <c r="J43" s="162" t="str">
        <f t="shared" si="12"/>
        <v>Mursiatin, S.Sos.</v>
      </c>
      <c r="K43" s="156" t="str">
        <f t="shared" si="13"/>
        <v>196709261989022001</v>
      </c>
      <c r="L43" s="156" t="str">
        <f t="shared" si="14"/>
        <v>Penata Tingkat I / III/d</v>
      </c>
      <c r="M43" s="156" t="str">
        <f t="shared" si="15"/>
        <v>Kepala Bagian Umum dan Keuangan</v>
      </c>
      <c r="N43" s="160">
        <v>45</v>
      </c>
    </row>
    <row r="44" spans="1:14" s="159" customFormat="1" ht="17.25" customHeight="1">
      <c r="A44" s="156" t="s">
        <v>204</v>
      </c>
      <c r="B44" s="156" t="s">
        <v>205</v>
      </c>
      <c r="C44" s="156" t="str">
        <f t="shared" si="8"/>
        <v>Pengatur / II/c</v>
      </c>
      <c r="D44" s="161" t="s">
        <v>132</v>
      </c>
      <c r="E44" s="163" t="s">
        <v>368</v>
      </c>
      <c r="F44" s="165" t="s">
        <v>233</v>
      </c>
      <c r="G44" s="157" t="str">
        <f t="shared" si="9"/>
        <v>197112121992031001</v>
      </c>
      <c r="H44" s="157" t="str">
        <f t="shared" si="10"/>
        <v>Penata Tingkat I / III/d</v>
      </c>
      <c r="I44" s="166" t="str">
        <f t="shared" si="11"/>
        <v>Kepala Sub Bagian Umum</v>
      </c>
      <c r="J44" s="162" t="str">
        <f t="shared" si="12"/>
        <v>Mursiatin, S.Sos.</v>
      </c>
      <c r="K44" s="156" t="str">
        <f t="shared" si="13"/>
        <v>196709261989022001</v>
      </c>
      <c r="L44" s="156" t="str">
        <f t="shared" si="14"/>
        <v>Penata Tingkat I / III/d</v>
      </c>
      <c r="M44" s="156" t="str">
        <f t="shared" si="15"/>
        <v>Kepala Bagian Umum dan Keuangan</v>
      </c>
      <c r="N44" s="160">
        <v>46</v>
      </c>
    </row>
    <row r="45" spans="1:14" s="159" customFormat="1" ht="17.25" customHeight="1">
      <c r="A45" s="156" t="s">
        <v>206</v>
      </c>
      <c r="B45" s="156" t="s">
        <v>193</v>
      </c>
      <c r="C45" s="156" t="str">
        <f t="shared" si="8"/>
        <v>Pengatur Tingkat I / II/d</v>
      </c>
      <c r="D45" s="161" t="s">
        <v>141</v>
      </c>
      <c r="E45" s="163" t="s">
        <v>369</v>
      </c>
      <c r="F45" s="165" t="s">
        <v>408</v>
      </c>
      <c r="G45" s="157" t="str">
        <f t="shared" si="9"/>
        <v>197307261998021001</v>
      </c>
      <c r="H45" s="157" t="str">
        <f t="shared" si="10"/>
        <v>Penata / III/c</v>
      </c>
      <c r="I45" s="166" t="str">
        <f t="shared" si="11"/>
        <v>Kepala UPT. Pemeliharaan dan Perbaikan</v>
      </c>
      <c r="J45" s="162" t="str">
        <f t="shared" si="12"/>
        <v>Mardi Santoso, ST., M.Eng.Sc.</v>
      </c>
      <c r="K45" s="156" t="str">
        <f t="shared" si="13"/>
        <v>197804022003121002</v>
      </c>
      <c r="L45" s="156" t="str">
        <f t="shared" si="14"/>
        <v>Penata Tingkat I / III/d</v>
      </c>
      <c r="M45" s="156" t="str">
        <f t="shared" si="15"/>
        <v>Wakil Direktur II</v>
      </c>
      <c r="N45" s="160">
        <v>47</v>
      </c>
    </row>
    <row r="46" spans="1:14" s="159" customFormat="1" ht="17.25" customHeight="1">
      <c r="A46" s="156" t="s">
        <v>207</v>
      </c>
      <c r="B46" s="156" t="s">
        <v>208</v>
      </c>
      <c r="C46" s="156" t="str">
        <f t="shared" si="8"/>
        <v>Pengatur / II/c</v>
      </c>
      <c r="D46" s="161" t="s">
        <v>132</v>
      </c>
      <c r="E46" s="163" t="s">
        <v>370</v>
      </c>
      <c r="F46" s="165" t="s">
        <v>233</v>
      </c>
      <c r="G46" s="157" t="str">
        <f t="shared" si="9"/>
        <v>197112121992031001</v>
      </c>
      <c r="H46" s="157" t="str">
        <f t="shared" si="10"/>
        <v>Penata Tingkat I / III/d</v>
      </c>
      <c r="I46" s="166" t="str">
        <f t="shared" si="11"/>
        <v>Kepala Sub Bagian Umum</v>
      </c>
      <c r="J46" s="162" t="str">
        <f t="shared" si="12"/>
        <v>Mursiatin, S.Sos.</v>
      </c>
      <c r="K46" s="156" t="str">
        <f t="shared" si="13"/>
        <v>196709261989022001</v>
      </c>
      <c r="L46" s="156" t="str">
        <f t="shared" si="14"/>
        <v>Penata Tingkat I / III/d</v>
      </c>
      <c r="M46" s="156" t="str">
        <f t="shared" si="15"/>
        <v>Kepala Bagian Umum dan Keuangan</v>
      </c>
      <c r="N46" s="160">
        <v>48</v>
      </c>
    </row>
    <row r="47" spans="1:14" s="159" customFormat="1" ht="17.25" customHeight="1">
      <c r="A47" s="156" t="s">
        <v>209</v>
      </c>
      <c r="B47" s="156" t="s">
        <v>210</v>
      </c>
      <c r="C47" s="156" t="str">
        <f t="shared" si="8"/>
        <v>Penata Muda Tingkat I / III/b</v>
      </c>
      <c r="D47" s="161" t="s">
        <v>125</v>
      </c>
      <c r="E47" s="163" t="s">
        <v>396</v>
      </c>
      <c r="F47" s="165" t="s">
        <v>426</v>
      </c>
      <c r="G47" s="157" t="str">
        <f t="shared" si="9"/>
        <v>196910151995011001</v>
      </c>
      <c r="H47" s="157" t="str">
        <f t="shared" si="10"/>
        <v>Penata Tingkat I / III/d</v>
      </c>
      <c r="I47" s="166" t="str">
        <f t="shared" si="11"/>
        <v>Ketua Jurusan Teknik Bangunan Kapal</v>
      </c>
      <c r="J47" s="162" t="str">
        <f t="shared" si="12"/>
        <v>Adi Wirawan Husodo, ST., MT.</v>
      </c>
      <c r="K47" s="156" t="str">
        <f t="shared" si="13"/>
        <v>197502201999031001</v>
      </c>
      <c r="L47" s="156" t="str">
        <f t="shared" si="14"/>
        <v>Pembina Tingkat I / IV/b</v>
      </c>
      <c r="M47" s="156" t="str">
        <f t="shared" si="15"/>
        <v>Wakil Direktur I</v>
      </c>
      <c r="N47" s="160">
        <v>49</v>
      </c>
    </row>
    <row r="48" spans="1:14" s="159" customFormat="1" ht="17.25" customHeight="1">
      <c r="A48" s="156" t="s">
        <v>211</v>
      </c>
      <c r="B48" s="156" t="s">
        <v>212</v>
      </c>
      <c r="C48" s="156" t="str">
        <f t="shared" si="8"/>
        <v>Penata Muda Tingkat I / III/b</v>
      </c>
      <c r="D48" s="161" t="s">
        <v>125</v>
      </c>
      <c r="E48" s="163" t="s">
        <v>402</v>
      </c>
      <c r="F48" s="197" t="s">
        <v>424</v>
      </c>
      <c r="G48" s="157" t="str">
        <f t="shared" si="9"/>
        <v>197305222000031001</v>
      </c>
      <c r="H48" s="157" t="str">
        <f t="shared" si="10"/>
        <v>Penata Tingkat I / III/d</v>
      </c>
      <c r="I48" s="166" t="str">
        <f t="shared" si="11"/>
        <v>Ketua Jurusan Teknik Kelistrikan Kapal</v>
      </c>
      <c r="J48" s="162" t="str">
        <f t="shared" si="12"/>
        <v>Adi Wirawan Husodo, ST., MT.</v>
      </c>
      <c r="K48" s="156" t="str">
        <f t="shared" si="13"/>
        <v>197502201999031001</v>
      </c>
      <c r="L48" s="156" t="str">
        <f t="shared" si="14"/>
        <v>Pembina Tingkat I / IV/b</v>
      </c>
      <c r="M48" s="156" t="str">
        <f t="shared" si="15"/>
        <v>Wakil Direktur I</v>
      </c>
      <c r="N48" s="160">
        <v>50</v>
      </c>
    </row>
    <row r="49" spans="1:14" s="159" customFormat="1" ht="17.25" customHeight="1">
      <c r="A49" s="156" t="s">
        <v>213</v>
      </c>
      <c r="B49" s="156" t="s">
        <v>214</v>
      </c>
      <c r="C49" s="156" t="str">
        <f t="shared" si="8"/>
        <v>Penata Muda / III/a</v>
      </c>
      <c r="D49" s="161" t="s">
        <v>135</v>
      </c>
      <c r="E49" s="163" t="s">
        <v>378</v>
      </c>
      <c r="F49" s="165" t="s">
        <v>184</v>
      </c>
      <c r="G49" s="157" t="str">
        <f t="shared" si="9"/>
        <v>197302181999032001</v>
      </c>
      <c r="H49" s="157" t="str">
        <f t="shared" si="10"/>
        <v>Penata Tingkat I / III/d</v>
      </c>
      <c r="I49" s="166" t="str">
        <f t="shared" si="11"/>
        <v>Kepala Sub Bagian Akademik</v>
      </c>
      <c r="J49" s="162" t="str">
        <f t="shared" si="12"/>
        <v>Purwo Darminto, SH.</v>
      </c>
      <c r="K49" s="156" t="str">
        <f t="shared" si="13"/>
        <v>197307122000121001</v>
      </c>
      <c r="L49" s="156" t="str">
        <f t="shared" si="14"/>
        <v>Pembina / IV/a</v>
      </c>
      <c r="M49" s="156" t="str">
        <f t="shared" si="15"/>
        <v>Kepala Bagian Akademik dan PSI</v>
      </c>
      <c r="N49" s="160">
        <v>51</v>
      </c>
    </row>
    <row r="50" spans="1:14" s="159" customFormat="1" ht="17.25" customHeight="1">
      <c r="A50" s="156" t="s">
        <v>215</v>
      </c>
      <c r="B50" s="156" t="s">
        <v>216</v>
      </c>
      <c r="C50" s="156" t="str">
        <f t="shared" si="8"/>
        <v>Pengatur / II/c</v>
      </c>
      <c r="D50" s="161" t="s">
        <v>132</v>
      </c>
      <c r="E50" s="163" t="s">
        <v>379</v>
      </c>
      <c r="F50" s="165" t="s">
        <v>233</v>
      </c>
      <c r="G50" s="157" t="str">
        <f t="shared" si="9"/>
        <v>197112121992031001</v>
      </c>
      <c r="H50" s="157" t="str">
        <f t="shared" si="10"/>
        <v>Penata Tingkat I / III/d</v>
      </c>
      <c r="I50" s="166" t="str">
        <f t="shared" si="11"/>
        <v>Kepala Sub Bagian Umum</v>
      </c>
      <c r="J50" s="162" t="str">
        <f t="shared" si="12"/>
        <v>Mursiatin, S.Sos.</v>
      </c>
      <c r="K50" s="156" t="str">
        <f t="shared" si="13"/>
        <v>196709261989022001</v>
      </c>
      <c r="L50" s="156" t="str">
        <f t="shared" si="14"/>
        <v>Penata Tingkat I / III/d</v>
      </c>
      <c r="M50" s="156" t="str">
        <f t="shared" si="15"/>
        <v>Kepala Bagian Umum dan Keuangan</v>
      </c>
      <c r="N50" s="160">
        <v>52</v>
      </c>
    </row>
    <row r="51" spans="1:14" s="159" customFormat="1" ht="17.25" customHeight="1">
      <c r="A51" s="156" t="s">
        <v>217</v>
      </c>
      <c r="B51" s="156" t="s">
        <v>218</v>
      </c>
      <c r="C51" s="156" t="str">
        <f t="shared" si="8"/>
        <v>Penata Muda Tingkat I / III/b</v>
      </c>
      <c r="D51" s="161" t="s">
        <v>125</v>
      </c>
      <c r="E51" s="163" t="s">
        <v>414</v>
      </c>
      <c r="F51" s="165" t="s">
        <v>107</v>
      </c>
      <c r="G51" s="157" t="str">
        <f t="shared" si="9"/>
        <v>198006192005012001</v>
      </c>
      <c r="H51" s="157" t="str">
        <f t="shared" si="10"/>
        <v>Penata Tingkat I / III/d</v>
      </c>
      <c r="I51" s="166" t="str">
        <f t="shared" si="11"/>
        <v>Kepala Sub Bagian Keuangan dan Kepegawaian</v>
      </c>
      <c r="J51" s="162" t="str">
        <f t="shared" si="12"/>
        <v>Mursiatin, S.Sos.</v>
      </c>
      <c r="K51" s="156" t="str">
        <f t="shared" si="13"/>
        <v>196709261989022001</v>
      </c>
      <c r="L51" s="156" t="str">
        <f t="shared" si="14"/>
        <v>Penata Tingkat I / III/d</v>
      </c>
      <c r="M51" s="156" t="str">
        <f t="shared" si="15"/>
        <v>Kepala Bagian Umum dan Keuangan</v>
      </c>
      <c r="N51" s="160">
        <v>53</v>
      </c>
    </row>
    <row r="52" spans="1:14" s="159" customFormat="1" ht="17.25" customHeight="1">
      <c r="A52" s="156" t="s">
        <v>408</v>
      </c>
      <c r="B52" s="156" t="s">
        <v>409</v>
      </c>
      <c r="C52" s="156" t="str">
        <f t="shared" si="8"/>
        <v>Penata / III/c</v>
      </c>
      <c r="D52" s="161" t="s">
        <v>122</v>
      </c>
      <c r="E52" s="163" t="s">
        <v>136</v>
      </c>
      <c r="F52" s="165" t="s">
        <v>426</v>
      </c>
      <c r="G52" s="157" t="str">
        <f t="shared" si="9"/>
        <v>196910151995011001</v>
      </c>
      <c r="H52" s="157" t="str">
        <f t="shared" si="10"/>
        <v>Penata Tingkat I / III/d</v>
      </c>
      <c r="I52" s="166" t="str">
        <f t="shared" si="11"/>
        <v>Ketua Jurusan Teknik Bangunan Kapal</v>
      </c>
      <c r="J52" s="162" t="str">
        <f t="shared" si="12"/>
        <v>Adi Wirawan Husodo, ST., MT.</v>
      </c>
      <c r="K52" s="156" t="str">
        <f t="shared" si="13"/>
        <v>197502201999031001</v>
      </c>
      <c r="L52" s="156" t="str">
        <f t="shared" si="14"/>
        <v>Pembina Tingkat I / IV/b</v>
      </c>
      <c r="M52" s="156" t="str">
        <f t="shared" si="15"/>
        <v>Wakil Direktur I</v>
      </c>
      <c r="N52" s="160">
        <v>54</v>
      </c>
    </row>
    <row r="53" spans="1:14" s="159" customFormat="1" ht="17.25" customHeight="1">
      <c r="A53" s="156" t="s">
        <v>219</v>
      </c>
      <c r="B53" s="156" t="s">
        <v>220</v>
      </c>
      <c r="C53" s="156" t="str">
        <f t="shared" si="8"/>
        <v>Pengatur Tingkat I / II/d</v>
      </c>
      <c r="D53" s="161" t="s">
        <v>141</v>
      </c>
      <c r="E53" s="163" t="s">
        <v>384</v>
      </c>
      <c r="F53" s="165" t="s">
        <v>233</v>
      </c>
      <c r="G53" s="157" t="str">
        <f t="shared" si="9"/>
        <v>197112121992031001</v>
      </c>
      <c r="H53" s="157" t="str">
        <f t="shared" si="10"/>
        <v>Penata Tingkat I / III/d</v>
      </c>
      <c r="I53" s="166" t="str">
        <f t="shared" si="11"/>
        <v>Kepala Sub Bagian Umum</v>
      </c>
      <c r="J53" s="162" t="str">
        <f t="shared" si="12"/>
        <v>Mursiatin, S.Sos.</v>
      </c>
      <c r="K53" s="156" t="str">
        <f t="shared" si="13"/>
        <v>196709261989022001</v>
      </c>
      <c r="L53" s="156" t="str">
        <f t="shared" si="14"/>
        <v>Penata Tingkat I / III/d</v>
      </c>
      <c r="M53" s="156" t="str">
        <f t="shared" si="15"/>
        <v>Kepala Bagian Umum dan Keuangan</v>
      </c>
      <c r="N53" s="160">
        <v>55</v>
      </c>
    </row>
    <row r="54" spans="1:14" s="159" customFormat="1" ht="17.25" customHeight="1">
      <c r="A54" s="156" t="s">
        <v>221</v>
      </c>
      <c r="B54" s="156" t="s">
        <v>222</v>
      </c>
      <c r="C54" s="156" t="str">
        <f t="shared" si="8"/>
        <v>Pengatur Tingkat I / II/d</v>
      </c>
      <c r="D54" s="161" t="s">
        <v>141</v>
      </c>
      <c r="E54" s="163" t="s">
        <v>374</v>
      </c>
      <c r="F54" s="165" t="s">
        <v>107</v>
      </c>
      <c r="G54" s="157" t="str">
        <f t="shared" si="9"/>
        <v>198006192005012001</v>
      </c>
      <c r="H54" s="157" t="str">
        <f t="shared" si="10"/>
        <v>Penata Tingkat I / III/d</v>
      </c>
      <c r="I54" s="166" t="str">
        <f t="shared" si="11"/>
        <v>Kepala Sub Bagian Keuangan dan Kepegawaian</v>
      </c>
      <c r="J54" s="162" t="str">
        <f t="shared" si="12"/>
        <v>Mursiatin, S.Sos.</v>
      </c>
      <c r="K54" s="156" t="str">
        <f t="shared" si="13"/>
        <v>196709261989022001</v>
      </c>
      <c r="L54" s="156" t="str">
        <f t="shared" si="14"/>
        <v>Penata Tingkat I / III/d</v>
      </c>
      <c r="M54" s="156" t="str">
        <f t="shared" si="15"/>
        <v>Kepala Bagian Umum dan Keuangan</v>
      </c>
      <c r="N54" s="160">
        <v>56</v>
      </c>
    </row>
    <row r="55" spans="1:14" s="159" customFormat="1" ht="17.25" customHeight="1">
      <c r="A55" s="156" t="s">
        <v>223</v>
      </c>
      <c r="B55" s="156" t="s">
        <v>224</v>
      </c>
      <c r="C55" s="156" t="str">
        <f t="shared" si="8"/>
        <v>Penata / III/c</v>
      </c>
      <c r="D55" s="161" t="s">
        <v>122</v>
      </c>
      <c r="E55" s="163" t="s">
        <v>397</v>
      </c>
      <c r="F55" s="165" t="s">
        <v>426</v>
      </c>
      <c r="G55" s="157" t="str">
        <f t="shared" si="9"/>
        <v>196910151995011001</v>
      </c>
      <c r="H55" s="157" t="str">
        <f t="shared" si="10"/>
        <v>Penata Tingkat I / III/d</v>
      </c>
      <c r="I55" s="166" t="str">
        <f t="shared" si="11"/>
        <v>Ketua Jurusan Teknik Bangunan Kapal</v>
      </c>
      <c r="J55" s="162" t="str">
        <f t="shared" si="12"/>
        <v>Adi Wirawan Husodo, ST., MT.</v>
      </c>
      <c r="K55" s="156" t="str">
        <f t="shared" si="13"/>
        <v>197502201999031001</v>
      </c>
      <c r="L55" s="156" t="str">
        <f t="shared" si="14"/>
        <v>Pembina Tingkat I / IV/b</v>
      </c>
      <c r="M55" s="156" t="str">
        <f t="shared" si="15"/>
        <v>Wakil Direktur I</v>
      </c>
      <c r="N55" s="160">
        <v>57</v>
      </c>
    </row>
    <row r="56" spans="1:14" s="159" customFormat="1" ht="17.25" customHeight="1">
      <c r="A56" s="156" t="s">
        <v>225</v>
      </c>
      <c r="B56" s="156" t="s">
        <v>226</v>
      </c>
      <c r="C56" s="156" t="str">
        <f t="shared" si="8"/>
        <v>Pengatur Tingkat I / II/d</v>
      </c>
      <c r="D56" s="161" t="s">
        <v>141</v>
      </c>
      <c r="E56" s="163" t="s">
        <v>388</v>
      </c>
      <c r="F56" s="165" t="s">
        <v>336</v>
      </c>
      <c r="G56" s="157" t="str">
        <f t="shared" si="9"/>
        <v>197906212001122003</v>
      </c>
      <c r="H56" s="157" t="str">
        <f t="shared" si="10"/>
        <v>Penata Tingkat I / III/d</v>
      </c>
      <c r="I56" s="166" t="str">
        <f t="shared" si="11"/>
        <v>Kepala UPT. Komputer</v>
      </c>
      <c r="J56" s="162" t="str">
        <f t="shared" si="12"/>
        <v>Mardi Santoso, ST., M.Eng.Sc.</v>
      </c>
      <c r="K56" s="156" t="str">
        <f t="shared" si="13"/>
        <v>197804022003121002</v>
      </c>
      <c r="L56" s="156" t="str">
        <f t="shared" si="14"/>
        <v>Penata Tingkat I / III/d</v>
      </c>
      <c r="M56" s="156" t="str">
        <f t="shared" si="15"/>
        <v>Wakil Direktur II</v>
      </c>
      <c r="N56" s="160">
        <v>58</v>
      </c>
    </row>
    <row r="57" spans="1:14" s="159" customFormat="1" ht="17.25" customHeight="1">
      <c r="A57" s="156" t="s">
        <v>227</v>
      </c>
      <c r="B57" s="156" t="s">
        <v>228</v>
      </c>
      <c r="C57" s="156" t="str">
        <f t="shared" si="8"/>
        <v>Penata Muda Tingkat I / III/b</v>
      </c>
      <c r="D57" s="161" t="s">
        <v>125</v>
      </c>
      <c r="E57" s="163" t="s">
        <v>397</v>
      </c>
      <c r="F57" s="165" t="s">
        <v>426</v>
      </c>
      <c r="G57" s="157" t="str">
        <f t="shared" si="9"/>
        <v>196910151995011001</v>
      </c>
      <c r="H57" s="157" t="str">
        <f t="shared" si="10"/>
        <v>Penata Tingkat I / III/d</v>
      </c>
      <c r="I57" s="166" t="str">
        <f t="shared" si="11"/>
        <v>Ketua Jurusan Teknik Bangunan Kapal</v>
      </c>
      <c r="J57" s="162" t="str">
        <f t="shared" si="12"/>
        <v>Adi Wirawan Husodo, ST., MT.</v>
      </c>
      <c r="K57" s="156" t="str">
        <f t="shared" si="13"/>
        <v>197502201999031001</v>
      </c>
      <c r="L57" s="156" t="str">
        <f t="shared" si="14"/>
        <v>Pembina Tingkat I / IV/b</v>
      </c>
      <c r="M57" s="156" t="str">
        <f t="shared" si="15"/>
        <v>Wakil Direktur I</v>
      </c>
      <c r="N57" s="160">
        <v>59</v>
      </c>
    </row>
    <row r="58" spans="1:14" s="159" customFormat="1" ht="17.25" customHeight="1">
      <c r="A58" s="156" t="s">
        <v>229</v>
      </c>
      <c r="B58" s="156" t="s">
        <v>230</v>
      </c>
      <c r="C58" s="156" t="str">
        <f t="shared" si="8"/>
        <v>Penata Muda / III/a</v>
      </c>
      <c r="D58" s="161" t="s">
        <v>135</v>
      </c>
      <c r="E58" s="163" t="s">
        <v>370</v>
      </c>
      <c r="F58" s="165" t="s">
        <v>233</v>
      </c>
      <c r="G58" s="157" t="str">
        <f t="shared" si="9"/>
        <v>197112121992031001</v>
      </c>
      <c r="H58" s="157" t="str">
        <f t="shared" si="10"/>
        <v>Penata Tingkat I / III/d</v>
      </c>
      <c r="I58" s="166" t="str">
        <f t="shared" si="11"/>
        <v>Kepala Sub Bagian Umum</v>
      </c>
      <c r="J58" s="162" t="str">
        <f t="shared" si="12"/>
        <v>Mursiatin, S.Sos.</v>
      </c>
      <c r="K58" s="156" t="str">
        <f t="shared" si="13"/>
        <v>196709261989022001</v>
      </c>
      <c r="L58" s="156" t="str">
        <f t="shared" si="14"/>
        <v>Penata Tingkat I / III/d</v>
      </c>
      <c r="M58" s="156" t="str">
        <f t="shared" si="15"/>
        <v>Kepala Bagian Umum dan Keuangan</v>
      </c>
      <c r="N58" s="160">
        <v>60</v>
      </c>
    </row>
    <row r="59" spans="1:14" s="159" customFormat="1" ht="17.25" customHeight="1">
      <c r="A59" s="156" t="s">
        <v>231</v>
      </c>
      <c r="B59" s="156" t="s">
        <v>232</v>
      </c>
      <c r="C59" s="156" t="str">
        <f t="shared" si="8"/>
        <v>Penata Muda Tingkat I / III/b</v>
      </c>
      <c r="D59" s="161" t="s">
        <v>125</v>
      </c>
      <c r="E59" s="163" t="s">
        <v>396</v>
      </c>
      <c r="F59" s="197" t="s">
        <v>424</v>
      </c>
      <c r="G59" s="157" t="str">
        <f t="shared" si="9"/>
        <v>197305222000031001</v>
      </c>
      <c r="H59" s="157" t="str">
        <f t="shared" si="10"/>
        <v>Penata Tingkat I / III/d</v>
      </c>
      <c r="I59" s="166" t="str">
        <f t="shared" si="11"/>
        <v>Ketua Jurusan Teknik Kelistrikan Kapal</v>
      </c>
      <c r="J59" s="162" t="str">
        <f t="shared" si="12"/>
        <v>Adi Wirawan Husodo, ST., MT.</v>
      </c>
      <c r="K59" s="156" t="str">
        <f t="shared" si="13"/>
        <v>197502201999031001</v>
      </c>
      <c r="L59" s="156" t="str">
        <f t="shared" si="14"/>
        <v>Pembina Tingkat I / IV/b</v>
      </c>
      <c r="M59" s="156" t="str">
        <f t="shared" si="15"/>
        <v>Wakil Direktur I</v>
      </c>
      <c r="N59" s="160">
        <v>62</v>
      </c>
    </row>
    <row r="60" spans="1:14" s="159" customFormat="1" ht="17.25" customHeight="1">
      <c r="A60" s="156" t="s">
        <v>112</v>
      </c>
      <c r="B60" s="156" t="s">
        <v>113</v>
      </c>
      <c r="C60" s="156" t="str">
        <f t="shared" si="8"/>
        <v>Penata Tingkat I / III/d</v>
      </c>
      <c r="D60" s="161" t="s">
        <v>186</v>
      </c>
      <c r="E60" s="163" t="s">
        <v>115</v>
      </c>
      <c r="F60" s="165" t="s">
        <v>116</v>
      </c>
      <c r="G60" s="157" t="str">
        <f t="shared" si="9"/>
        <v>197804022003121002</v>
      </c>
      <c r="H60" s="157" t="str">
        <f t="shared" si="10"/>
        <v>Penata Tingkat I / III/d</v>
      </c>
      <c r="I60" s="166" t="str">
        <f t="shared" si="11"/>
        <v>Wakil Direktur II</v>
      </c>
      <c r="J60" s="162" t="str">
        <f t="shared" si="12"/>
        <v>Ir. Eko Julianto, M.Sc., FRINA</v>
      </c>
      <c r="K60" s="156" t="str">
        <f t="shared" si="13"/>
        <v>196501231991031002</v>
      </c>
      <c r="L60" s="156" t="str">
        <f t="shared" si="14"/>
        <v>Pembina Tingkat I / IV/b</v>
      </c>
      <c r="M60" s="156" t="str">
        <f t="shared" si="15"/>
        <v>Direktur</v>
      </c>
      <c r="N60" s="160">
        <v>63</v>
      </c>
    </row>
    <row r="61" spans="1:14" s="159" customFormat="1" ht="17.25" customHeight="1">
      <c r="A61" s="156" t="s">
        <v>233</v>
      </c>
      <c r="B61" s="156" t="s">
        <v>234</v>
      </c>
      <c r="C61" s="156" t="str">
        <f t="shared" si="8"/>
        <v>Penata Tingkat I / III/d</v>
      </c>
      <c r="D61" s="161" t="s">
        <v>186</v>
      </c>
      <c r="E61" s="163" t="s">
        <v>235</v>
      </c>
      <c r="F61" s="165" t="s">
        <v>112</v>
      </c>
      <c r="G61" s="157" t="str">
        <f t="shared" si="9"/>
        <v>196709261989022001</v>
      </c>
      <c r="H61" s="157" t="str">
        <f t="shared" si="10"/>
        <v>Penata Tingkat I / III/d</v>
      </c>
      <c r="I61" s="166" t="str">
        <f t="shared" si="11"/>
        <v>Kepala Bagian Umum dan Keuangan</v>
      </c>
      <c r="J61" s="162" t="str">
        <f t="shared" si="12"/>
        <v>Mardi Santoso, ST., M.Eng.Sc.</v>
      </c>
      <c r="K61" s="156" t="str">
        <f t="shared" si="13"/>
        <v>197804022003121002</v>
      </c>
      <c r="L61" s="156" t="str">
        <f t="shared" si="14"/>
        <v>Penata Tingkat I / III/d</v>
      </c>
      <c r="M61" s="156" t="str">
        <f t="shared" si="15"/>
        <v>Wakil Direktur II</v>
      </c>
      <c r="N61" s="160">
        <v>64</v>
      </c>
    </row>
    <row r="62" spans="1:14" s="159" customFormat="1" ht="17.25" customHeight="1">
      <c r="A62" s="156" t="s">
        <v>236</v>
      </c>
      <c r="B62" s="156" t="s">
        <v>237</v>
      </c>
      <c r="C62" s="156" t="str">
        <f t="shared" ref="C62:C92" si="16">IF(D62="II/a","Pengatur Muda / II/a",IF(D62="II/b","Pengatur Muda Tingkat I  / II/b",IF(D62="II/c","Pengatur / II/c",IF(D62="II/d","Pengatur Tingkat I / II/d",IF(D62="III/a","Penata Muda / III/a",IF(D62="III/b","Penata Muda Tingkat I / III/b",IF(D62="III/c","Penata / III/c",IF(D62="III/d","Penata Tingkat I / III/d",IF(D62="IV/a","Pembina / IV/a",IF(D62="IV/b","Pembina Tingkat I / IV/b",IF(D62="IV/c","Pembina Utama Muda / IV/c",IF(D62="IV/d","Pembina Utama Madya / IV/d"))))))))))))</f>
        <v>Penata / III/c</v>
      </c>
      <c r="D62" s="161" t="s">
        <v>122</v>
      </c>
      <c r="E62" s="163" t="s">
        <v>397</v>
      </c>
      <c r="F62" s="165" t="s">
        <v>325</v>
      </c>
      <c r="G62" s="157" t="str">
        <f t="shared" ref="G62:G92" si="17">VLOOKUP(F62,$P$2:$W$28,2,FALSE)</f>
        <v>197605172009121003</v>
      </c>
      <c r="H62" s="157" t="str">
        <f t="shared" ref="H62:H92" si="18">VLOOKUP(F62,$P$2:$W$28,3,FALSE)</f>
        <v>Penata / III/c</v>
      </c>
      <c r="I62" s="166" t="str">
        <f t="shared" ref="I62:I92" si="19">VLOOKUP(F62,$P$2:$W$28,4,FALSE)</f>
        <v>Ketua Jurusan Teknik Permesinan Kapal</v>
      </c>
      <c r="J62" s="162" t="str">
        <f t="shared" ref="J62:J92" si="20">VLOOKUP(F62,$P$2:$W$28,5,FALSE)</f>
        <v>Adi Wirawan Husodo, ST., MT.</v>
      </c>
      <c r="K62" s="156" t="str">
        <f t="shared" ref="K62:K92" si="21">VLOOKUP(F62,$P$2:$W$28,6,FALSE)</f>
        <v>197502201999031001</v>
      </c>
      <c r="L62" s="156" t="str">
        <f t="shared" ref="L62:L92" si="22">VLOOKUP(F62,$P$2:$W$28,7,FALSE)</f>
        <v>Pembina Tingkat I / IV/b</v>
      </c>
      <c r="M62" s="156" t="str">
        <f t="shared" ref="M62:M92" si="23">VLOOKUP(F62,$P$2:$W$28,8,FALSE)</f>
        <v>Wakil Direktur I</v>
      </c>
      <c r="N62" s="160">
        <v>65</v>
      </c>
    </row>
    <row r="63" spans="1:14" s="159" customFormat="1" ht="17.25" customHeight="1">
      <c r="A63" s="156" t="s">
        <v>238</v>
      </c>
      <c r="B63" s="156" t="s">
        <v>239</v>
      </c>
      <c r="C63" s="156" t="str">
        <f t="shared" si="16"/>
        <v>Penata / III/c</v>
      </c>
      <c r="D63" s="161" t="s">
        <v>122</v>
      </c>
      <c r="E63" s="163" t="s">
        <v>420</v>
      </c>
      <c r="F63" s="165" t="s">
        <v>184</v>
      </c>
      <c r="G63" s="157" t="str">
        <f t="shared" si="17"/>
        <v>197302181999032001</v>
      </c>
      <c r="H63" s="157" t="str">
        <f t="shared" si="18"/>
        <v>Penata Tingkat I / III/d</v>
      </c>
      <c r="I63" s="166" t="str">
        <f t="shared" si="19"/>
        <v>Kepala Sub Bagian Akademik</v>
      </c>
      <c r="J63" s="162" t="str">
        <f t="shared" si="20"/>
        <v>Purwo Darminto, SH.</v>
      </c>
      <c r="K63" s="156" t="str">
        <f t="shared" si="21"/>
        <v>197307122000121001</v>
      </c>
      <c r="L63" s="156" t="str">
        <f t="shared" si="22"/>
        <v>Pembina / IV/a</v>
      </c>
      <c r="M63" s="156" t="str">
        <f t="shared" si="23"/>
        <v>Kepala Bagian Akademik dan PSI</v>
      </c>
      <c r="N63" s="160">
        <v>66</v>
      </c>
    </row>
    <row r="64" spans="1:14" s="159" customFormat="1" ht="17.25" customHeight="1">
      <c r="A64" s="156" t="s">
        <v>240</v>
      </c>
      <c r="B64" s="156" t="s">
        <v>241</v>
      </c>
      <c r="C64" s="156" t="str">
        <f t="shared" si="16"/>
        <v>Pengatur Tingkat I / II/d</v>
      </c>
      <c r="D64" s="161" t="s">
        <v>141</v>
      </c>
      <c r="E64" s="163" t="s">
        <v>369</v>
      </c>
      <c r="F64" s="165" t="s">
        <v>233</v>
      </c>
      <c r="G64" s="157" t="str">
        <f t="shared" si="17"/>
        <v>197112121992031001</v>
      </c>
      <c r="H64" s="157" t="str">
        <f t="shared" si="18"/>
        <v>Penata Tingkat I / III/d</v>
      </c>
      <c r="I64" s="166" t="str">
        <f t="shared" si="19"/>
        <v>Kepala Sub Bagian Umum</v>
      </c>
      <c r="J64" s="162" t="str">
        <f t="shared" si="20"/>
        <v>Mursiatin, S.Sos.</v>
      </c>
      <c r="K64" s="156" t="str">
        <f t="shared" si="21"/>
        <v>196709261989022001</v>
      </c>
      <c r="L64" s="156" t="str">
        <f t="shared" si="22"/>
        <v>Penata Tingkat I / III/d</v>
      </c>
      <c r="M64" s="156" t="str">
        <f t="shared" si="23"/>
        <v>Kepala Bagian Umum dan Keuangan</v>
      </c>
      <c r="N64" s="160">
        <v>67</v>
      </c>
    </row>
    <row r="65" spans="1:14" s="159" customFormat="1" ht="17.25" customHeight="1">
      <c r="A65" s="156" t="s">
        <v>242</v>
      </c>
      <c r="B65" s="156" t="s">
        <v>243</v>
      </c>
      <c r="C65" s="156" t="str">
        <f t="shared" si="16"/>
        <v>Penata Muda Tingkat I / III/b</v>
      </c>
      <c r="D65" s="161" t="s">
        <v>125</v>
      </c>
      <c r="E65" s="163" t="s">
        <v>421</v>
      </c>
      <c r="F65" s="165" t="s">
        <v>233</v>
      </c>
      <c r="G65" s="157" t="str">
        <f t="shared" si="17"/>
        <v>197112121992031001</v>
      </c>
      <c r="H65" s="157" t="str">
        <f t="shared" si="18"/>
        <v>Penata Tingkat I / III/d</v>
      </c>
      <c r="I65" s="166" t="str">
        <f t="shared" si="19"/>
        <v>Kepala Sub Bagian Umum</v>
      </c>
      <c r="J65" s="162" t="str">
        <f t="shared" si="20"/>
        <v>Mursiatin, S.Sos.</v>
      </c>
      <c r="K65" s="156" t="str">
        <f t="shared" si="21"/>
        <v>196709261989022001</v>
      </c>
      <c r="L65" s="156" t="str">
        <f t="shared" si="22"/>
        <v>Penata Tingkat I / III/d</v>
      </c>
      <c r="M65" s="156" t="str">
        <f t="shared" si="23"/>
        <v>Kepala Bagian Umum dan Keuangan</v>
      </c>
      <c r="N65" s="160">
        <v>68</v>
      </c>
    </row>
    <row r="66" spans="1:14" s="159" customFormat="1" ht="17.25" customHeight="1">
      <c r="A66" s="156" t="s">
        <v>244</v>
      </c>
      <c r="B66" s="156" t="s">
        <v>245</v>
      </c>
      <c r="C66" s="156" t="str">
        <f t="shared" si="16"/>
        <v>Penata / III/c</v>
      </c>
      <c r="D66" s="161" t="s">
        <v>122</v>
      </c>
      <c r="E66" s="163" t="s">
        <v>397</v>
      </c>
      <c r="F66" s="165" t="s">
        <v>325</v>
      </c>
      <c r="G66" s="157" t="str">
        <f t="shared" si="17"/>
        <v>197605172009121003</v>
      </c>
      <c r="H66" s="157" t="str">
        <f t="shared" si="18"/>
        <v>Penata / III/c</v>
      </c>
      <c r="I66" s="166" t="str">
        <f t="shared" si="19"/>
        <v>Ketua Jurusan Teknik Permesinan Kapal</v>
      </c>
      <c r="J66" s="162" t="str">
        <f t="shared" si="20"/>
        <v>Adi Wirawan Husodo, ST., MT.</v>
      </c>
      <c r="K66" s="156" t="str">
        <f t="shared" si="21"/>
        <v>197502201999031001</v>
      </c>
      <c r="L66" s="156" t="str">
        <f t="shared" si="22"/>
        <v>Pembina Tingkat I / IV/b</v>
      </c>
      <c r="M66" s="156" t="str">
        <f t="shared" si="23"/>
        <v>Wakil Direktur I</v>
      </c>
      <c r="N66" s="160">
        <v>69</v>
      </c>
    </row>
    <row r="67" spans="1:14" s="159" customFormat="1" ht="17.25" customHeight="1">
      <c r="A67" s="156" t="s">
        <v>246</v>
      </c>
      <c r="B67" s="156" t="s">
        <v>247</v>
      </c>
      <c r="C67" s="156" t="str">
        <f t="shared" si="16"/>
        <v>Pembina / IV/a</v>
      </c>
      <c r="D67" s="161" t="s">
        <v>248</v>
      </c>
      <c r="E67" s="163" t="s">
        <v>403</v>
      </c>
      <c r="F67" s="165" t="s">
        <v>322</v>
      </c>
      <c r="G67" s="157" t="str">
        <f t="shared" si="17"/>
        <v>197502201999031001</v>
      </c>
      <c r="H67" s="157" t="str">
        <f t="shared" si="18"/>
        <v>Pembina Tingkat I / IV/b</v>
      </c>
      <c r="I67" s="166" t="str">
        <f t="shared" si="19"/>
        <v>Wakil Direktur I</v>
      </c>
      <c r="J67" s="162" t="str">
        <f t="shared" si="20"/>
        <v>Ir. Eko Julianto, M.Sc., FRINA</v>
      </c>
      <c r="K67" s="156" t="str">
        <f t="shared" si="21"/>
        <v>196501231991031002</v>
      </c>
      <c r="L67" s="156" t="str">
        <f t="shared" si="22"/>
        <v>Pembina Tingkat I / IV/b</v>
      </c>
      <c r="M67" s="156" t="str">
        <f t="shared" si="23"/>
        <v>Direktur</v>
      </c>
      <c r="N67" s="160">
        <v>70</v>
      </c>
    </row>
    <row r="68" spans="1:14" s="159" customFormat="1" ht="17.25" customHeight="1">
      <c r="A68" s="156" t="s">
        <v>250</v>
      </c>
      <c r="B68" s="156" t="s">
        <v>251</v>
      </c>
      <c r="C68" s="156" t="str">
        <f t="shared" si="16"/>
        <v>Penata Muda Tingkat I / III/b</v>
      </c>
      <c r="D68" s="161" t="s">
        <v>125</v>
      </c>
      <c r="E68" s="163" t="s">
        <v>402</v>
      </c>
      <c r="F68" s="165" t="s">
        <v>325</v>
      </c>
      <c r="G68" s="157" t="str">
        <f t="shared" si="17"/>
        <v>197605172009121003</v>
      </c>
      <c r="H68" s="157" t="str">
        <f t="shared" si="18"/>
        <v>Penata / III/c</v>
      </c>
      <c r="I68" s="166" t="str">
        <f t="shared" si="19"/>
        <v>Ketua Jurusan Teknik Permesinan Kapal</v>
      </c>
      <c r="J68" s="162" t="str">
        <f t="shared" si="20"/>
        <v>Adi Wirawan Husodo, ST., MT.</v>
      </c>
      <c r="K68" s="156" t="str">
        <f t="shared" si="21"/>
        <v>197502201999031001</v>
      </c>
      <c r="L68" s="156" t="str">
        <f t="shared" si="22"/>
        <v>Pembina Tingkat I / IV/b</v>
      </c>
      <c r="M68" s="156" t="str">
        <f t="shared" si="23"/>
        <v>Wakil Direktur I</v>
      </c>
      <c r="N68" s="160">
        <v>71</v>
      </c>
    </row>
    <row r="69" spans="1:14" s="159" customFormat="1" ht="17.25" customHeight="1">
      <c r="A69" s="156" t="s">
        <v>252</v>
      </c>
      <c r="B69" s="156" t="s">
        <v>253</v>
      </c>
      <c r="C69" s="156" t="str">
        <f t="shared" si="16"/>
        <v>Pembina / IV/a</v>
      </c>
      <c r="D69" s="161" t="s">
        <v>248</v>
      </c>
      <c r="E69" s="163" t="s">
        <v>380</v>
      </c>
      <c r="F69" s="165" t="s">
        <v>327</v>
      </c>
      <c r="G69" s="157" t="str">
        <f t="shared" si="17"/>
        <v>196601151991031003</v>
      </c>
      <c r="H69" s="157" t="str">
        <f t="shared" si="18"/>
        <v>Penata / III/c</v>
      </c>
      <c r="I69" s="166" t="str">
        <f t="shared" si="19"/>
        <v>Kepala P3M</v>
      </c>
      <c r="J69" s="162" t="str">
        <f t="shared" si="20"/>
        <v>Adi Wirawan Husodo, ST., MT.</v>
      </c>
      <c r="K69" s="156" t="str">
        <f t="shared" si="21"/>
        <v>197502201999031001</v>
      </c>
      <c r="L69" s="156" t="str">
        <f t="shared" si="22"/>
        <v>Pembina Tingkat I / IV/b</v>
      </c>
      <c r="M69" s="156" t="str">
        <f t="shared" si="23"/>
        <v>Wakil Direktur I</v>
      </c>
      <c r="N69" s="160">
        <v>72</v>
      </c>
    </row>
    <row r="70" spans="1:14" s="159" customFormat="1" ht="17.25" customHeight="1">
      <c r="A70" s="156" t="s">
        <v>254</v>
      </c>
      <c r="B70" s="156" t="s">
        <v>255</v>
      </c>
      <c r="C70" s="156" t="str">
        <f t="shared" si="16"/>
        <v>Penata / III/c</v>
      </c>
      <c r="D70" s="161" t="s">
        <v>122</v>
      </c>
      <c r="E70" s="163" t="s">
        <v>397</v>
      </c>
      <c r="F70" s="165" t="s">
        <v>426</v>
      </c>
      <c r="G70" s="157" t="str">
        <f t="shared" si="17"/>
        <v>196910151995011001</v>
      </c>
      <c r="H70" s="157" t="str">
        <f t="shared" si="18"/>
        <v>Penata Tingkat I / III/d</v>
      </c>
      <c r="I70" s="166" t="str">
        <f t="shared" si="19"/>
        <v>Ketua Jurusan Teknik Bangunan Kapal</v>
      </c>
      <c r="J70" s="162" t="str">
        <f t="shared" si="20"/>
        <v>Adi Wirawan Husodo, ST., MT.</v>
      </c>
      <c r="K70" s="156" t="str">
        <f t="shared" si="21"/>
        <v>197502201999031001</v>
      </c>
      <c r="L70" s="156" t="str">
        <f t="shared" si="22"/>
        <v>Pembina Tingkat I / IV/b</v>
      </c>
      <c r="M70" s="156" t="str">
        <f t="shared" si="23"/>
        <v>Wakil Direktur I</v>
      </c>
      <c r="N70" s="160">
        <v>73</v>
      </c>
    </row>
    <row r="71" spans="1:14" s="159" customFormat="1" ht="17.25" customHeight="1">
      <c r="A71" s="156" t="s">
        <v>256</v>
      </c>
      <c r="B71" s="156" t="s">
        <v>257</v>
      </c>
      <c r="C71" s="156" t="str">
        <f t="shared" si="16"/>
        <v>Penata Muda / III/a</v>
      </c>
      <c r="D71" s="161" t="s">
        <v>135</v>
      </c>
      <c r="E71" s="163" t="s">
        <v>370</v>
      </c>
      <c r="F71" s="165" t="s">
        <v>233</v>
      </c>
      <c r="G71" s="157" t="str">
        <f t="shared" si="17"/>
        <v>197112121992031001</v>
      </c>
      <c r="H71" s="157" t="str">
        <f t="shared" si="18"/>
        <v>Penata Tingkat I / III/d</v>
      </c>
      <c r="I71" s="166" t="str">
        <f t="shared" si="19"/>
        <v>Kepala Sub Bagian Umum</v>
      </c>
      <c r="J71" s="162" t="str">
        <f t="shared" si="20"/>
        <v>Mursiatin, S.Sos.</v>
      </c>
      <c r="K71" s="156" t="str">
        <f t="shared" si="21"/>
        <v>196709261989022001</v>
      </c>
      <c r="L71" s="156" t="str">
        <f t="shared" si="22"/>
        <v>Penata Tingkat I / III/d</v>
      </c>
      <c r="M71" s="156" t="str">
        <f t="shared" si="23"/>
        <v>Kepala Bagian Umum dan Keuangan</v>
      </c>
      <c r="N71" s="160">
        <v>74</v>
      </c>
    </row>
    <row r="72" spans="1:14" s="159" customFormat="1" ht="17.25" customHeight="1">
      <c r="A72" s="156" t="s">
        <v>258</v>
      </c>
      <c r="B72" s="156" t="s">
        <v>259</v>
      </c>
      <c r="C72" s="156" t="str">
        <f t="shared" si="16"/>
        <v>Pengatur Muda / II/a</v>
      </c>
      <c r="D72" s="161" t="s">
        <v>202</v>
      </c>
      <c r="E72" s="163" t="s">
        <v>401</v>
      </c>
      <c r="F72" s="165" t="s">
        <v>233</v>
      </c>
      <c r="G72" s="157" t="str">
        <f t="shared" si="17"/>
        <v>197112121992031001</v>
      </c>
      <c r="H72" s="157" t="str">
        <f t="shared" si="18"/>
        <v>Penata Tingkat I / III/d</v>
      </c>
      <c r="I72" s="166" t="str">
        <f t="shared" si="19"/>
        <v>Kepala Sub Bagian Umum</v>
      </c>
      <c r="J72" s="162" t="str">
        <f t="shared" si="20"/>
        <v>Mursiatin, S.Sos.</v>
      </c>
      <c r="K72" s="156" t="str">
        <f t="shared" si="21"/>
        <v>196709261989022001</v>
      </c>
      <c r="L72" s="156" t="str">
        <f t="shared" si="22"/>
        <v>Penata Tingkat I / III/d</v>
      </c>
      <c r="M72" s="156" t="str">
        <f t="shared" si="23"/>
        <v>Kepala Bagian Umum dan Keuangan</v>
      </c>
      <c r="N72" s="160">
        <v>75</v>
      </c>
    </row>
    <row r="73" spans="1:14" s="159" customFormat="1" ht="17.25" customHeight="1">
      <c r="A73" s="156" t="s">
        <v>260</v>
      </c>
      <c r="B73" s="156" t="s">
        <v>261</v>
      </c>
      <c r="C73" s="156" t="str">
        <f t="shared" si="16"/>
        <v>Penata Muda Tingkat I / III/b</v>
      </c>
      <c r="D73" s="161" t="s">
        <v>125</v>
      </c>
      <c r="E73" s="163" t="s">
        <v>367</v>
      </c>
      <c r="F73" s="165" t="s">
        <v>146</v>
      </c>
      <c r="G73" s="157" t="str">
        <f t="shared" si="17"/>
        <v>197811052001122001</v>
      </c>
      <c r="H73" s="157" t="str">
        <f t="shared" si="18"/>
        <v>Penata / III/c</v>
      </c>
      <c r="I73" s="166" t="str">
        <f t="shared" si="19"/>
        <v>Kepala Sub Bagian Perencanaan dan Sistem Informasi</v>
      </c>
      <c r="J73" s="162" t="str">
        <f t="shared" si="20"/>
        <v>Purwo Darminto, SH.</v>
      </c>
      <c r="K73" s="156" t="str">
        <f t="shared" si="21"/>
        <v>197307122000121001</v>
      </c>
      <c r="L73" s="156" t="str">
        <f t="shared" si="22"/>
        <v>Pembina / IV/a</v>
      </c>
      <c r="M73" s="156" t="str">
        <f t="shared" si="23"/>
        <v>Kepala Bagian Akademik dan PSI</v>
      </c>
      <c r="N73" s="160">
        <v>76</v>
      </c>
    </row>
    <row r="74" spans="1:14" s="159" customFormat="1" ht="17.25" customHeight="1">
      <c r="A74" s="156" t="s">
        <v>262</v>
      </c>
      <c r="B74" s="156" t="s">
        <v>263</v>
      </c>
      <c r="C74" s="156" t="str">
        <f t="shared" si="16"/>
        <v>Penata Muda Tingkat I / III/b</v>
      </c>
      <c r="D74" s="161" t="s">
        <v>125</v>
      </c>
      <c r="E74" s="163" t="s">
        <v>396</v>
      </c>
      <c r="F74" s="165" t="s">
        <v>426</v>
      </c>
      <c r="G74" s="157" t="str">
        <f t="shared" si="17"/>
        <v>196910151995011001</v>
      </c>
      <c r="H74" s="157" t="str">
        <f t="shared" si="18"/>
        <v>Penata Tingkat I / III/d</v>
      </c>
      <c r="I74" s="166" t="str">
        <f t="shared" si="19"/>
        <v>Ketua Jurusan Teknik Bangunan Kapal</v>
      </c>
      <c r="J74" s="162" t="str">
        <f t="shared" si="20"/>
        <v>Adi Wirawan Husodo, ST., MT.</v>
      </c>
      <c r="K74" s="156" t="str">
        <f t="shared" si="21"/>
        <v>197502201999031001</v>
      </c>
      <c r="L74" s="156" t="str">
        <f t="shared" si="22"/>
        <v>Pembina Tingkat I / IV/b</v>
      </c>
      <c r="M74" s="156" t="str">
        <f t="shared" si="23"/>
        <v>Wakil Direktur I</v>
      </c>
      <c r="N74" s="160">
        <v>77</v>
      </c>
    </row>
    <row r="75" spans="1:14" s="159" customFormat="1" ht="17.25" customHeight="1">
      <c r="A75" s="156" t="s">
        <v>264</v>
      </c>
      <c r="B75" s="156" t="s">
        <v>265</v>
      </c>
      <c r="C75" s="156" t="str">
        <f t="shared" si="16"/>
        <v>Penata Muda / III/a</v>
      </c>
      <c r="D75" s="161" t="s">
        <v>135</v>
      </c>
      <c r="E75" s="163" t="s">
        <v>396</v>
      </c>
      <c r="F75" s="165" t="s">
        <v>426</v>
      </c>
      <c r="G75" s="157" t="str">
        <f t="shared" si="17"/>
        <v>196910151995011001</v>
      </c>
      <c r="H75" s="157" t="str">
        <f t="shared" si="18"/>
        <v>Penata Tingkat I / III/d</v>
      </c>
      <c r="I75" s="166" t="str">
        <f t="shared" si="19"/>
        <v>Ketua Jurusan Teknik Bangunan Kapal</v>
      </c>
      <c r="J75" s="162" t="str">
        <f t="shared" si="20"/>
        <v>Adi Wirawan Husodo, ST., MT.</v>
      </c>
      <c r="K75" s="156" t="str">
        <f t="shared" si="21"/>
        <v>197502201999031001</v>
      </c>
      <c r="L75" s="156" t="str">
        <f t="shared" si="22"/>
        <v>Pembina Tingkat I / IV/b</v>
      </c>
      <c r="M75" s="156" t="str">
        <f t="shared" si="23"/>
        <v>Wakil Direktur I</v>
      </c>
      <c r="N75" s="160">
        <v>78</v>
      </c>
    </row>
    <row r="76" spans="1:14" s="159" customFormat="1" ht="17.25" customHeight="1">
      <c r="A76" s="156" t="s">
        <v>266</v>
      </c>
      <c r="B76" s="156" t="s">
        <v>267</v>
      </c>
      <c r="C76" s="156" t="str">
        <f t="shared" si="16"/>
        <v>Pengatur / II/c</v>
      </c>
      <c r="D76" s="161" t="s">
        <v>132</v>
      </c>
      <c r="E76" s="163" t="s">
        <v>379</v>
      </c>
      <c r="F76" s="165" t="s">
        <v>233</v>
      </c>
      <c r="G76" s="157" t="str">
        <f t="shared" si="17"/>
        <v>197112121992031001</v>
      </c>
      <c r="H76" s="157" t="str">
        <f t="shared" si="18"/>
        <v>Penata Tingkat I / III/d</v>
      </c>
      <c r="I76" s="166" t="str">
        <f t="shared" si="19"/>
        <v>Kepala Sub Bagian Umum</v>
      </c>
      <c r="J76" s="162" t="str">
        <f t="shared" si="20"/>
        <v>Mursiatin, S.Sos.</v>
      </c>
      <c r="K76" s="156" t="str">
        <f t="shared" si="21"/>
        <v>196709261989022001</v>
      </c>
      <c r="L76" s="156" t="str">
        <f t="shared" si="22"/>
        <v>Penata Tingkat I / III/d</v>
      </c>
      <c r="M76" s="156" t="str">
        <f t="shared" si="23"/>
        <v>Kepala Bagian Umum dan Keuangan</v>
      </c>
      <c r="N76" s="160">
        <v>79</v>
      </c>
    </row>
    <row r="77" spans="1:14" s="159" customFormat="1" ht="17.25" customHeight="1">
      <c r="A77" s="156" t="s">
        <v>268</v>
      </c>
      <c r="B77" s="156" t="s">
        <v>269</v>
      </c>
      <c r="C77" s="156" t="str">
        <f t="shared" si="16"/>
        <v>Pengatur Muda / II/a</v>
      </c>
      <c r="D77" s="161" t="s">
        <v>202</v>
      </c>
      <c r="E77" s="163" t="s">
        <v>401</v>
      </c>
      <c r="F77" s="165" t="s">
        <v>233</v>
      </c>
      <c r="G77" s="157" t="str">
        <f t="shared" si="17"/>
        <v>197112121992031001</v>
      </c>
      <c r="H77" s="157" t="str">
        <f t="shared" si="18"/>
        <v>Penata Tingkat I / III/d</v>
      </c>
      <c r="I77" s="166" t="str">
        <f t="shared" si="19"/>
        <v>Kepala Sub Bagian Umum</v>
      </c>
      <c r="J77" s="162" t="str">
        <f t="shared" si="20"/>
        <v>Mursiatin, S.Sos.</v>
      </c>
      <c r="K77" s="156" t="str">
        <f t="shared" si="21"/>
        <v>196709261989022001</v>
      </c>
      <c r="L77" s="156" t="str">
        <f t="shared" si="22"/>
        <v>Penata Tingkat I / III/d</v>
      </c>
      <c r="M77" s="156" t="str">
        <f t="shared" si="23"/>
        <v>Kepala Bagian Umum dan Keuangan</v>
      </c>
      <c r="N77" s="160">
        <v>80</v>
      </c>
    </row>
    <row r="78" spans="1:14" s="159" customFormat="1" ht="17.25" customHeight="1">
      <c r="A78" s="156" t="s">
        <v>270</v>
      </c>
      <c r="B78" s="156" t="s">
        <v>271</v>
      </c>
      <c r="C78" s="156" t="str">
        <f t="shared" si="16"/>
        <v>Penata Muda / III/a</v>
      </c>
      <c r="D78" s="161" t="s">
        <v>135</v>
      </c>
      <c r="E78" s="163" t="s">
        <v>368</v>
      </c>
      <c r="F78" s="165" t="s">
        <v>107</v>
      </c>
      <c r="G78" s="157" t="str">
        <f t="shared" si="17"/>
        <v>198006192005012001</v>
      </c>
      <c r="H78" s="157" t="str">
        <f t="shared" si="18"/>
        <v>Penata Tingkat I / III/d</v>
      </c>
      <c r="I78" s="166" t="str">
        <f t="shared" si="19"/>
        <v>Kepala Sub Bagian Keuangan dan Kepegawaian</v>
      </c>
      <c r="J78" s="162" t="str">
        <f t="shared" si="20"/>
        <v>Mursiatin, S.Sos.</v>
      </c>
      <c r="K78" s="156" t="str">
        <f t="shared" si="21"/>
        <v>196709261989022001</v>
      </c>
      <c r="L78" s="156" t="str">
        <f t="shared" si="22"/>
        <v>Penata Tingkat I / III/d</v>
      </c>
      <c r="M78" s="156" t="str">
        <f t="shared" si="23"/>
        <v>Kepala Bagian Umum dan Keuangan</v>
      </c>
      <c r="N78" s="160">
        <v>81</v>
      </c>
    </row>
    <row r="79" spans="1:14" s="159" customFormat="1" ht="17.25" customHeight="1">
      <c r="A79" s="156" t="s">
        <v>272</v>
      </c>
      <c r="B79" s="156" t="s">
        <v>273</v>
      </c>
      <c r="C79" s="156" t="str">
        <f t="shared" si="16"/>
        <v>Penata Muda Tingkat I / III/b</v>
      </c>
      <c r="D79" s="161" t="s">
        <v>125</v>
      </c>
      <c r="E79" s="163" t="s">
        <v>376</v>
      </c>
      <c r="F79" s="165" t="s">
        <v>184</v>
      </c>
      <c r="G79" s="157" t="str">
        <f t="shared" si="17"/>
        <v>197302181999032001</v>
      </c>
      <c r="H79" s="157" t="str">
        <f t="shared" si="18"/>
        <v>Penata Tingkat I / III/d</v>
      </c>
      <c r="I79" s="166" t="str">
        <f t="shared" si="19"/>
        <v>Kepala Sub Bagian Akademik</v>
      </c>
      <c r="J79" s="162" t="str">
        <f t="shared" si="20"/>
        <v>Purwo Darminto, SH.</v>
      </c>
      <c r="K79" s="156" t="str">
        <f t="shared" si="21"/>
        <v>197307122000121001</v>
      </c>
      <c r="L79" s="156" t="str">
        <f t="shared" si="22"/>
        <v>Pembina / IV/a</v>
      </c>
      <c r="M79" s="156" t="str">
        <f t="shared" si="23"/>
        <v>Kepala Bagian Akademik dan PSI</v>
      </c>
      <c r="N79" s="160">
        <v>82</v>
      </c>
    </row>
    <row r="80" spans="1:14" s="159" customFormat="1" ht="17.25" customHeight="1">
      <c r="A80" s="156" t="s">
        <v>274</v>
      </c>
      <c r="B80" s="156" t="s">
        <v>275</v>
      </c>
      <c r="C80" s="156" t="str">
        <f t="shared" si="16"/>
        <v>Penata / III/c</v>
      </c>
      <c r="D80" s="161" t="s">
        <v>122</v>
      </c>
      <c r="E80" s="163" t="s">
        <v>397</v>
      </c>
      <c r="F80" s="165" t="s">
        <v>325</v>
      </c>
      <c r="G80" s="157" t="str">
        <f t="shared" si="17"/>
        <v>197605172009121003</v>
      </c>
      <c r="H80" s="157" t="str">
        <f t="shared" si="18"/>
        <v>Penata / III/c</v>
      </c>
      <c r="I80" s="166" t="str">
        <f t="shared" si="19"/>
        <v>Ketua Jurusan Teknik Permesinan Kapal</v>
      </c>
      <c r="J80" s="162" t="str">
        <f t="shared" si="20"/>
        <v>Adi Wirawan Husodo, ST., MT.</v>
      </c>
      <c r="K80" s="156" t="str">
        <f t="shared" si="21"/>
        <v>197502201999031001</v>
      </c>
      <c r="L80" s="156" t="str">
        <f t="shared" si="22"/>
        <v>Pembina Tingkat I / IV/b</v>
      </c>
      <c r="M80" s="156" t="str">
        <f t="shared" si="23"/>
        <v>Wakil Direktur I</v>
      </c>
      <c r="N80" s="160">
        <v>83</v>
      </c>
    </row>
    <row r="81" spans="1:14" s="159" customFormat="1" ht="17.25" customHeight="1">
      <c r="A81" s="156" t="s">
        <v>276</v>
      </c>
      <c r="B81" s="172" t="s">
        <v>389</v>
      </c>
      <c r="C81" s="156" t="str">
        <f t="shared" si="16"/>
        <v>Pengatur Tingkat I / II/d</v>
      </c>
      <c r="D81" s="161" t="s">
        <v>141</v>
      </c>
      <c r="E81" s="163" t="s">
        <v>379</v>
      </c>
      <c r="F81" s="165" t="s">
        <v>233</v>
      </c>
      <c r="G81" s="157" t="str">
        <f t="shared" si="17"/>
        <v>197112121992031001</v>
      </c>
      <c r="H81" s="157" t="str">
        <f t="shared" si="18"/>
        <v>Penata Tingkat I / III/d</v>
      </c>
      <c r="I81" s="166" t="str">
        <f t="shared" si="19"/>
        <v>Kepala Sub Bagian Umum</v>
      </c>
      <c r="J81" s="162" t="str">
        <f t="shared" si="20"/>
        <v>Mursiatin, S.Sos.</v>
      </c>
      <c r="K81" s="156" t="str">
        <f t="shared" si="21"/>
        <v>196709261989022001</v>
      </c>
      <c r="L81" s="156" t="str">
        <f t="shared" si="22"/>
        <v>Penata Tingkat I / III/d</v>
      </c>
      <c r="M81" s="156" t="str">
        <f t="shared" si="23"/>
        <v>Kepala Bagian Umum dan Keuangan</v>
      </c>
      <c r="N81" s="160">
        <v>84</v>
      </c>
    </row>
    <row r="82" spans="1:14" s="159" customFormat="1" ht="17.25" customHeight="1">
      <c r="A82" s="156" t="s">
        <v>278</v>
      </c>
      <c r="B82" s="156" t="s">
        <v>279</v>
      </c>
      <c r="C82" s="156" t="str">
        <f t="shared" si="16"/>
        <v>Penata Muda Tingkat I / III/b</v>
      </c>
      <c r="D82" s="161" t="s">
        <v>125</v>
      </c>
      <c r="E82" s="163" t="s">
        <v>396</v>
      </c>
      <c r="F82" s="165" t="s">
        <v>426</v>
      </c>
      <c r="G82" s="157" t="str">
        <f t="shared" si="17"/>
        <v>196910151995011001</v>
      </c>
      <c r="H82" s="157" t="str">
        <f t="shared" si="18"/>
        <v>Penata Tingkat I / III/d</v>
      </c>
      <c r="I82" s="166" t="str">
        <f t="shared" si="19"/>
        <v>Ketua Jurusan Teknik Bangunan Kapal</v>
      </c>
      <c r="J82" s="162" t="str">
        <f t="shared" si="20"/>
        <v>Adi Wirawan Husodo, ST., MT.</v>
      </c>
      <c r="K82" s="156" t="str">
        <f t="shared" si="21"/>
        <v>197502201999031001</v>
      </c>
      <c r="L82" s="156" t="str">
        <f t="shared" si="22"/>
        <v>Pembina Tingkat I / IV/b</v>
      </c>
      <c r="M82" s="156" t="str">
        <f t="shared" si="23"/>
        <v>Wakil Direktur I</v>
      </c>
      <c r="N82" s="160">
        <v>85</v>
      </c>
    </row>
    <row r="83" spans="1:14" s="159" customFormat="1" ht="17.25" customHeight="1">
      <c r="A83" s="156" t="s">
        <v>280</v>
      </c>
      <c r="B83" s="156" t="s">
        <v>281</v>
      </c>
      <c r="C83" s="156" t="str">
        <f t="shared" si="16"/>
        <v>Penata Muda / III/a</v>
      </c>
      <c r="D83" s="161" t="s">
        <v>135</v>
      </c>
      <c r="E83" s="163" t="s">
        <v>380</v>
      </c>
      <c r="F83" s="165" t="s">
        <v>327</v>
      </c>
      <c r="G83" s="157" t="str">
        <f t="shared" si="17"/>
        <v>196601151991031003</v>
      </c>
      <c r="H83" s="157" t="str">
        <f t="shared" si="18"/>
        <v>Penata / III/c</v>
      </c>
      <c r="I83" s="166" t="str">
        <f t="shared" si="19"/>
        <v>Kepala P3M</v>
      </c>
      <c r="J83" s="162" t="str">
        <f t="shared" si="20"/>
        <v>Adi Wirawan Husodo, ST., MT.</v>
      </c>
      <c r="K83" s="156" t="str">
        <f t="shared" si="21"/>
        <v>197502201999031001</v>
      </c>
      <c r="L83" s="156" t="str">
        <f t="shared" si="22"/>
        <v>Pembina Tingkat I / IV/b</v>
      </c>
      <c r="M83" s="156" t="str">
        <f t="shared" si="23"/>
        <v>Wakil Direktur I</v>
      </c>
      <c r="N83" s="160">
        <v>86</v>
      </c>
    </row>
    <row r="84" spans="1:14" s="159" customFormat="1" ht="17.25" customHeight="1">
      <c r="A84" s="156" t="s">
        <v>282</v>
      </c>
      <c r="B84" s="156" t="s">
        <v>283</v>
      </c>
      <c r="C84" s="156" t="str">
        <f t="shared" si="16"/>
        <v>Pengatur Tingkat I / II/d</v>
      </c>
      <c r="D84" s="161" t="s">
        <v>141</v>
      </c>
      <c r="E84" s="163" t="s">
        <v>284</v>
      </c>
      <c r="F84" s="165" t="s">
        <v>107</v>
      </c>
      <c r="G84" s="157" t="str">
        <f t="shared" si="17"/>
        <v>198006192005012001</v>
      </c>
      <c r="H84" s="157" t="str">
        <f t="shared" si="18"/>
        <v>Penata Tingkat I / III/d</v>
      </c>
      <c r="I84" s="166" t="str">
        <f t="shared" si="19"/>
        <v>Kepala Sub Bagian Keuangan dan Kepegawaian</v>
      </c>
      <c r="J84" s="162" t="str">
        <f t="shared" si="20"/>
        <v>Mursiatin, S.Sos.</v>
      </c>
      <c r="K84" s="156" t="str">
        <f t="shared" si="21"/>
        <v>196709261989022001</v>
      </c>
      <c r="L84" s="156" t="str">
        <f t="shared" si="22"/>
        <v>Penata Tingkat I / III/d</v>
      </c>
      <c r="M84" s="156" t="str">
        <f t="shared" si="23"/>
        <v>Kepala Bagian Umum dan Keuangan</v>
      </c>
      <c r="N84" s="160">
        <v>87</v>
      </c>
    </row>
    <row r="85" spans="1:14" s="159" customFormat="1" ht="17.25" customHeight="1">
      <c r="A85" s="156" t="s">
        <v>285</v>
      </c>
      <c r="B85" s="156" t="s">
        <v>286</v>
      </c>
      <c r="C85" s="156" t="str">
        <f t="shared" si="16"/>
        <v>Penata / III/c</v>
      </c>
      <c r="D85" s="161" t="s">
        <v>122</v>
      </c>
      <c r="E85" s="163" t="s">
        <v>397</v>
      </c>
      <c r="F85" s="165" t="s">
        <v>325</v>
      </c>
      <c r="G85" s="157" t="str">
        <f t="shared" si="17"/>
        <v>197605172009121003</v>
      </c>
      <c r="H85" s="157" t="str">
        <f t="shared" si="18"/>
        <v>Penata / III/c</v>
      </c>
      <c r="I85" s="166" t="str">
        <f t="shared" si="19"/>
        <v>Ketua Jurusan Teknik Permesinan Kapal</v>
      </c>
      <c r="J85" s="162" t="str">
        <f t="shared" si="20"/>
        <v>Adi Wirawan Husodo, ST., MT.</v>
      </c>
      <c r="K85" s="156" t="str">
        <f t="shared" si="21"/>
        <v>197502201999031001</v>
      </c>
      <c r="L85" s="156" t="str">
        <f t="shared" si="22"/>
        <v>Pembina Tingkat I / IV/b</v>
      </c>
      <c r="M85" s="156" t="str">
        <f t="shared" si="23"/>
        <v>Wakil Direktur I</v>
      </c>
      <c r="N85" s="160">
        <v>88</v>
      </c>
    </row>
    <row r="86" spans="1:14" s="159" customFormat="1" ht="17.25" customHeight="1">
      <c r="A86" s="156" t="s">
        <v>287</v>
      </c>
      <c r="B86" s="156" t="s">
        <v>288</v>
      </c>
      <c r="C86" s="156" t="str">
        <f t="shared" si="16"/>
        <v>Penata Muda / III/a</v>
      </c>
      <c r="D86" s="161" t="s">
        <v>135</v>
      </c>
      <c r="E86" s="163" t="s">
        <v>370</v>
      </c>
      <c r="F86" s="165" t="s">
        <v>233</v>
      </c>
      <c r="G86" s="157" t="str">
        <f t="shared" si="17"/>
        <v>197112121992031001</v>
      </c>
      <c r="H86" s="157" t="str">
        <f t="shared" si="18"/>
        <v>Penata Tingkat I / III/d</v>
      </c>
      <c r="I86" s="166" t="str">
        <f t="shared" si="19"/>
        <v>Kepala Sub Bagian Umum</v>
      </c>
      <c r="J86" s="162" t="str">
        <f t="shared" si="20"/>
        <v>Mursiatin, S.Sos.</v>
      </c>
      <c r="K86" s="156" t="str">
        <f t="shared" si="21"/>
        <v>196709261989022001</v>
      </c>
      <c r="L86" s="156" t="str">
        <f t="shared" si="22"/>
        <v>Penata Tingkat I / III/d</v>
      </c>
      <c r="M86" s="156" t="str">
        <f t="shared" si="23"/>
        <v>Kepala Bagian Umum dan Keuangan</v>
      </c>
      <c r="N86" s="160">
        <v>89</v>
      </c>
    </row>
    <row r="87" spans="1:14" s="159" customFormat="1" ht="17.25" customHeight="1">
      <c r="A87" s="156" t="s">
        <v>289</v>
      </c>
      <c r="B87" s="156" t="s">
        <v>290</v>
      </c>
      <c r="C87" s="156" t="str">
        <f t="shared" si="16"/>
        <v>Penata Muda Tingkat I / III/b</v>
      </c>
      <c r="D87" s="161" t="s">
        <v>125</v>
      </c>
      <c r="E87" s="163" t="s">
        <v>378</v>
      </c>
      <c r="F87" s="165" t="s">
        <v>184</v>
      </c>
      <c r="G87" s="157" t="str">
        <f t="shared" si="17"/>
        <v>197302181999032001</v>
      </c>
      <c r="H87" s="157" t="str">
        <f t="shared" si="18"/>
        <v>Penata Tingkat I / III/d</v>
      </c>
      <c r="I87" s="166" t="str">
        <f t="shared" si="19"/>
        <v>Kepala Sub Bagian Akademik</v>
      </c>
      <c r="J87" s="162" t="str">
        <f t="shared" si="20"/>
        <v>Purwo Darminto, SH.</v>
      </c>
      <c r="K87" s="156" t="str">
        <f t="shared" si="21"/>
        <v>197307122000121001</v>
      </c>
      <c r="L87" s="156" t="str">
        <f t="shared" si="22"/>
        <v>Pembina / IV/a</v>
      </c>
      <c r="M87" s="156" t="str">
        <f t="shared" si="23"/>
        <v>Kepala Bagian Akademik dan PSI</v>
      </c>
      <c r="N87" s="160">
        <v>91</v>
      </c>
    </row>
    <row r="88" spans="1:14" s="159" customFormat="1" ht="17.25" customHeight="1">
      <c r="A88" s="156" t="s">
        <v>291</v>
      </c>
      <c r="B88" s="156" t="s">
        <v>292</v>
      </c>
      <c r="C88" s="156" t="str">
        <f t="shared" si="16"/>
        <v>Pengatur / II/c</v>
      </c>
      <c r="D88" s="161" t="s">
        <v>132</v>
      </c>
      <c r="E88" s="163" t="s">
        <v>379</v>
      </c>
      <c r="F88" s="165" t="s">
        <v>233</v>
      </c>
      <c r="G88" s="157" t="str">
        <f t="shared" si="17"/>
        <v>197112121992031001</v>
      </c>
      <c r="H88" s="157" t="str">
        <f t="shared" si="18"/>
        <v>Penata Tingkat I / III/d</v>
      </c>
      <c r="I88" s="166" t="str">
        <f t="shared" si="19"/>
        <v>Kepala Sub Bagian Umum</v>
      </c>
      <c r="J88" s="162" t="str">
        <f t="shared" si="20"/>
        <v>Mursiatin, S.Sos.</v>
      </c>
      <c r="K88" s="156" t="str">
        <f t="shared" si="21"/>
        <v>196709261989022001</v>
      </c>
      <c r="L88" s="156" t="str">
        <f t="shared" si="22"/>
        <v>Penata Tingkat I / III/d</v>
      </c>
      <c r="M88" s="156" t="str">
        <f t="shared" si="23"/>
        <v>Kepala Bagian Umum dan Keuangan</v>
      </c>
      <c r="N88" s="160">
        <v>92</v>
      </c>
    </row>
    <row r="89" spans="1:14" s="159" customFormat="1" ht="17.25" customHeight="1">
      <c r="A89" s="156" t="s">
        <v>293</v>
      </c>
      <c r="B89" s="156" t="s">
        <v>294</v>
      </c>
      <c r="C89" s="156" t="str">
        <f t="shared" si="16"/>
        <v>Penata Muda Tingkat I / III/b</v>
      </c>
      <c r="D89" s="161" t="s">
        <v>125</v>
      </c>
      <c r="E89" s="163" t="s">
        <v>385</v>
      </c>
      <c r="F89" s="165" t="s">
        <v>233</v>
      </c>
      <c r="G89" s="157" t="str">
        <f t="shared" si="17"/>
        <v>197112121992031001</v>
      </c>
      <c r="H89" s="157" t="str">
        <f t="shared" si="18"/>
        <v>Penata Tingkat I / III/d</v>
      </c>
      <c r="I89" s="166" t="str">
        <f t="shared" si="19"/>
        <v>Kepala Sub Bagian Umum</v>
      </c>
      <c r="J89" s="162" t="str">
        <f t="shared" si="20"/>
        <v>Mursiatin, S.Sos.</v>
      </c>
      <c r="K89" s="156" t="str">
        <f t="shared" si="21"/>
        <v>196709261989022001</v>
      </c>
      <c r="L89" s="156" t="str">
        <f t="shared" si="22"/>
        <v>Penata Tingkat I / III/d</v>
      </c>
      <c r="M89" s="156" t="str">
        <f t="shared" si="23"/>
        <v>Kepala Bagian Umum dan Keuangan</v>
      </c>
      <c r="N89" s="160">
        <v>93</v>
      </c>
    </row>
    <row r="90" spans="1:14" s="159" customFormat="1" ht="17.25" customHeight="1">
      <c r="A90" s="156" t="s">
        <v>295</v>
      </c>
      <c r="B90" s="156" t="s">
        <v>296</v>
      </c>
      <c r="C90" s="156" t="str">
        <f t="shared" si="16"/>
        <v>Penata Muda / III/a</v>
      </c>
      <c r="D90" s="161" t="s">
        <v>135</v>
      </c>
      <c r="E90" s="163" t="s">
        <v>370</v>
      </c>
      <c r="F90" s="165" t="s">
        <v>233</v>
      </c>
      <c r="G90" s="157" t="str">
        <f t="shared" si="17"/>
        <v>197112121992031001</v>
      </c>
      <c r="H90" s="157" t="str">
        <f t="shared" si="18"/>
        <v>Penata Tingkat I / III/d</v>
      </c>
      <c r="I90" s="166" t="str">
        <f t="shared" si="19"/>
        <v>Kepala Sub Bagian Umum</v>
      </c>
      <c r="J90" s="162" t="str">
        <f t="shared" si="20"/>
        <v>Mursiatin, S.Sos.</v>
      </c>
      <c r="K90" s="156" t="str">
        <f t="shared" si="21"/>
        <v>196709261989022001</v>
      </c>
      <c r="L90" s="156" t="str">
        <f t="shared" si="22"/>
        <v>Penata Tingkat I / III/d</v>
      </c>
      <c r="M90" s="156" t="str">
        <f t="shared" si="23"/>
        <v>Kepala Bagian Umum dan Keuangan</v>
      </c>
      <c r="N90" s="160">
        <v>94</v>
      </c>
    </row>
    <row r="91" spans="1:14" s="159" customFormat="1" ht="17.25" customHeight="1">
      <c r="A91" s="156" t="s">
        <v>297</v>
      </c>
      <c r="B91" s="156" t="s">
        <v>298</v>
      </c>
      <c r="C91" s="156" t="str">
        <f t="shared" si="16"/>
        <v>Penata / III/c</v>
      </c>
      <c r="D91" s="161" t="s">
        <v>122</v>
      </c>
      <c r="E91" s="163" t="s">
        <v>136</v>
      </c>
      <c r="F91" s="165" t="s">
        <v>426</v>
      </c>
      <c r="G91" s="157" t="str">
        <f t="shared" si="17"/>
        <v>196910151995011001</v>
      </c>
      <c r="H91" s="157" t="str">
        <f t="shared" si="18"/>
        <v>Penata Tingkat I / III/d</v>
      </c>
      <c r="I91" s="166" t="str">
        <f t="shared" si="19"/>
        <v>Ketua Jurusan Teknik Bangunan Kapal</v>
      </c>
      <c r="J91" s="162" t="str">
        <f t="shared" si="20"/>
        <v>Adi Wirawan Husodo, ST., MT.</v>
      </c>
      <c r="K91" s="156" t="str">
        <f t="shared" si="21"/>
        <v>197502201999031001</v>
      </c>
      <c r="L91" s="156" t="str">
        <f t="shared" si="22"/>
        <v>Pembina Tingkat I / IV/b</v>
      </c>
      <c r="M91" s="156" t="str">
        <f t="shared" si="23"/>
        <v>Wakil Direktur I</v>
      </c>
      <c r="N91" s="160">
        <v>95</v>
      </c>
    </row>
    <row r="92" spans="1:14" s="159" customFormat="1" ht="17.25" customHeight="1">
      <c r="A92" s="156" t="s">
        <v>299</v>
      </c>
      <c r="B92" s="156" t="s">
        <v>300</v>
      </c>
      <c r="C92" s="156" t="str">
        <f t="shared" si="16"/>
        <v>Penata Tingkat I / III/d</v>
      </c>
      <c r="D92" s="161" t="s">
        <v>186</v>
      </c>
      <c r="E92" s="163" t="s">
        <v>375</v>
      </c>
      <c r="F92" s="165" t="s">
        <v>107</v>
      </c>
      <c r="G92" s="157" t="str">
        <f t="shared" si="17"/>
        <v>198006192005012001</v>
      </c>
      <c r="H92" s="157" t="str">
        <f t="shared" si="18"/>
        <v>Penata Tingkat I / III/d</v>
      </c>
      <c r="I92" s="166" t="str">
        <f t="shared" si="19"/>
        <v>Kepala Sub Bagian Keuangan dan Kepegawaian</v>
      </c>
      <c r="J92" s="162" t="str">
        <f t="shared" si="20"/>
        <v>Mursiatin, S.Sos.</v>
      </c>
      <c r="K92" s="156" t="str">
        <f t="shared" si="21"/>
        <v>196709261989022001</v>
      </c>
      <c r="L92" s="156" t="str">
        <f t="shared" si="22"/>
        <v>Penata Tingkat I / III/d</v>
      </c>
      <c r="M92" s="156" t="str">
        <f t="shared" si="23"/>
        <v>Kepala Bagian Umum dan Keuangan</v>
      </c>
      <c r="N92" s="160">
        <v>96</v>
      </c>
    </row>
    <row r="93" spans="1:14" s="159" customFormat="1" ht="17.25" customHeight="1">
      <c r="A93" s="156" t="s">
        <v>301</v>
      </c>
      <c r="B93" s="156" t="s">
        <v>302</v>
      </c>
      <c r="C93" s="156" t="str">
        <f t="shared" ref="C93:C156" si="24">IF(D93="II/a","Pengatur Muda / II/a",IF(D93="II/b","Pengatur Muda Tingkat I  / II/b",IF(D93="II/c","Pengatur / II/c",IF(D93="II/d","Pengatur Tingkat I / II/d",IF(D93="III/a","Penata Muda / III/a",IF(D93="III/b","Penata Muda Tingkat I / III/b",IF(D93="III/c","Penata / III/c",IF(D93="III/d","Penata Tingkat I / III/d",IF(D93="IV/a","Pembina / IV/a",IF(D93="IV/b","Pembina Tingkat I / IV/b",IF(D93="IV/c","Pembina Utama Muda / IV/c",IF(D93="IV/d","Pembina Utama Madya / IV/d"))))))))))))</f>
        <v>Pengatur / II/c</v>
      </c>
      <c r="D93" s="161" t="s">
        <v>132</v>
      </c>
      <c r="E93" s="163" t="s">
        <v>383</v>
      </c>
      <c r="F93" s="165" t="s">
        <v>233</v>
      </c>
      <c r="G93" s="157" t="str">
        <f t="shared" ref="G93:G98" si="25">VLOOKUP(F93,$P$2:$W$28,2,FALSE)</f>
        <v>197112121992031001</v>
      </c>
      <c r="H93" s="157" t="str">
        <f t="shared" ref="H93:H98" si="26">VLOOKUP(F93,$P$2:$W$28,3,FALSE)</f>
        <v>Penata Tingkat I / III/d</v>
      </c>
      <c r="I93" s="166" t="str">
        <f t="shared" ref="I93:I98" si="27">VLOOKUP(F93,$P$2:$W$28,4,FALSE)</f>
        <v>Kepala Sub Bagian Umum</v>
      </c>
      <c r="J93" s="162" t="str">
        <f t="shared" ref="J93:J98" si="28">VLOOKUP(F93,$P$2:$W$28,5,FALSE)</f>
        <v>Mursiatin, S.Sos.</v>
      </c>
      <c r="K93" s="156" t="str">
        <f t="shared" ref="K93:K98" si="29">VLOOKUP(F93,$P$2:$W$28,6,FALSE)</f>
        <v>196709261989022001</v>
      </c>
      <c r="L93" s="156" t="str">
        <f t="shared" ref="L93:L98" si="30">VLOOKUP(F93,$P$2:$W$28,7,FALSE)</f>
        <v>Penata Tingkat I / III/d</v>
      </c>
      <c r="M93" s="156" t="str">
        <f t="shared" ref="M93:M98" si="31">VLOOKUP(F93,$P$2:$W$28,8,FALSE)</f>
        <v>Kepala Bagian Umum dan Keuangan</v>
      </c>
      <c r="N93" s="160">
        <v>97</v>
      </c>
    </row>
    <row r="94" spans="1:14" s="159" customFormat="1" ht="17.25" customHeight="1">
      <c r="A94" s="156" t="s">
        <v>303</v>
      </c>
      <c r="B94" s="156" t="s">
        <v>304</v>
      </c>
      <c r="C94" s="156" t="str">
        <f t="shared" si="24"/>
        <v>Penata Muda / III/a</v>
      </c>
      <c r="D94" s="161" t="s">
        <v>135</v>
      </c>
      <c r="E94" s="163" t="s">
        <v>370</v>
      </c>
      <c r="F94" s="165" t="s">
        <v>233</v>
      </c>
      <c r="G94" s="157" t="str">
        <f t="shared" si="25"/>
        <v>197112121992031001</v>
      </c>
      <c r="H94" s="157" t="str">
        <f t="shared" si="26"/>
        <v>Penata Tingkat I / III/d</v>
      </c>
      <c r="I94" s="166" t="str">
        <f t="shared" si="27"/>
        <v>Kepala Sub Bagian Umum</v>
      </c>
      <c r="J94" s="162" t="str">
        <f t="shared" si="28"/>
        <v>Mursiatin, S.Sos.</v>
      </c>
      <c r="K94" s="156" t="str">
        <f t="shared" si="29"/>
        <v>196709261989022001</v>
      </c>
      <c r="L94" s="156" t="str">
        <f t="shared" si="30"/>
        <v>Penata Tingkat I / III/d</v>
      </c>
      <c r="M94" s="156" t="str">
        <f t="shared" si="31"/>
        <v>Kepala Bagian Umum dan Keuangan</v>
      </c>
      <c r="N94" s="160">
        <v>98</v>
      </c>
    </row>
    <row r="95" spans="1:14" s="159" customFormat="1" ht="17.25" customHeight="1">
      <c r="A95" s="156" t="s">
        <v>305</v>
      </c>
      <c r="B95" s="156" t="s">
        <v>306</v>
      </c>
      <c r="C95" s="156" t="str">
        <f t="shared" si="24"/>
        <v>Penata Muda Tingkat I / III/b</v>
      </c>
      <c r="D95" s="161" t="s">
        <v>125</v>
      </c>
      <c r="E95" s="163" t="s">
        <v>396</v>
      </c>
      <c r="F95" s="197" t="s">
        <v>424</v>
      </c>
      <c r="G95" s="157" t="str">
        <f t="shared" si="25"/>
        <v>197305222000031001</v>
      </c>
      <c r="H95" s="157" t="str">
        <f t="shared" si="26"/>
        <v>Penata Tingkat I / III/d</v>
      </c>
      <c r="I95" s="166" t="str">
        <f t="shared" si="27"/>
        <v>Ketua Jurusan Teknik Kelistrikan Kapal</v>
      </c>
      <c r="J95" s="162" t="str">
        <f t="shared" si="28"/>
        <v>Adi Wirawan Husodo, ST., MT.</v>
      </c>
      <c r="K95" s="156" t="str">
        <f t="shared" si="29"/>
        <v>197502201999031001</v>
      </c>
      <c r="L95" s="156" t="str">
        <f t="shared" si="30"/>
        <v>Pembina Tingkat I / IV/b</v>
      </c>
      <c r="M95" s="156" t="str">
        <f t="shared" si="31"/>
        <v>Wakil Direktur I</v>
      </c>
      <c r="N95" s="160">
        <v>99</v>
      </c>
    </row>
    <row r="96" spans="1:14" s="159" customFormat="1" ht="17.25" customHeight="1">
      <c r="A96" s="156" t="s">
        <v>307</v>
      </c>
      <c r="B96" s="156" t="s">
        <v>308</v>
      </c>
      <c r="C96" s="156" t="str">
        <f t="shared" si="24"/>
        <v>Pengatur Tingkat I / II/d</v>
      </c>
      <c r="D96" s="161" t="s">
        <v>141</v>
      </c>
      <c r="E96" s="163" t="s">
        <v>368</v>
      </c>
      <c r="F96" s="165" t="s">
        <v>233</v>
      </c>
      <c r="G96" s="157" t="str">
        <f t="shared" si="25"/>
        <v>197112121992031001</v>
      </c>
      <c r="H96" s="157" t="str">
        <f t="shared" si="26"/>
        <v>Penata Tingkat I / III/d</v>
      </c>
      <c r="I96" s="166" t="str">
        <f t="shared" si="27"/>
        <v>Kepala Sub Bagian Umum</v>
      </c>
      <c r="J96" s="162" t="str">
        <f t="shared" si="28"/>
        <v>Mursiatin, S.Sos.</v>
      </c>
      <c r="K96" s="156" t="str">
        <f t="shared" si="29"/>
        <v>196709261989022001</v>
      </c>
      <c r="L96" s="156" t="str">
        <f t="shared" si="30"/>
        <v>Penata Tingkat I / III/d</v>
      </c>
      <c r="M96" s="156" t="str">
        <f t="shared" si="31"/>
        <v>Kepala Bagian Umum dan Keuangan</v>
      </c>
      <c r="N96" s="160">
        <v>100</v>
      </c>
    </row>
    <row r="97" spans="1:23" s="159" customFormat="1" ht="17.25" customHeight="1">
      <c r="A97" s="156" t="s">
        <v>309</v>
      </c>
      <c r="B97" s="156" t="s">
        <v>310</v>
      </c>
      <c r="C97" s="156" t="str">
        <f t="shared" si="24"/>
        <v>Penata Muda Tingkat I / III/b</v>
      </c>
      <c r="D97" s="161" t="s">
        <v>125</v>
      </c>
      <c r="E97" s="163" t="s">
        <v>386</v>
      </c>
      <c r="F97" s="165" t="s">
        <v>233</v>
      </c>
      <c r="G97" s="157" t="str">
        <f t="shared" si="25"/>
        <v>197112121992031001</v>
      </c>
      <c r="H97" s="157" t="str">
        <f t="shared" si="26"/>
        <v>Penata Tingkat I / III/d</v>
      </c>
      <c r="I97" s="166" t="str">
        <f t="shared" si="27"/>
        <v>Kepala Sub Bagian Umum</v>
      </c>
      <c r="J97" s="162" t="str">
        <f t="shared" si="28"/>
        <v>Mursiatin, S.Sos.</v>
      </c>
      <c r="K97" s="156" t="str">
        <f t="shared" si="29"/>
        <v>196709261989022001</v>
      </c>
      <c r="L97" s="156" t="str">
        <f t="shared" si="30"/>
        <v>Penata Tingkat I / III/d</v>
      </c>
      <c r="M97" s="156" t="str">
        <f t="shared" si="31"/>
        <v>Kepala Bagian Umum dan Keuangan</v>
      </c>
      <c r="N97" s="160">
        <v>101</v>
      </c>
      <c r="P97" s="155"/>
      <c r="Q97" s="155"/>
      <c r="R97" s="155"/>
      <c r="S97" s="155"/>
      <c r="T97" s="155"/>
      <c r="U97" s="155"/>
      <c r="V97" s="155"/>
      <c r="W97" s="155"/>
    </row>
    <row r="98" spans="1:23" s="159" customFormat="1" ht="17.25" customHeight="1">
      <c r="A98" s="156" t="s">
        <v>311</v>
      </c>
      <c r="B98" s="156" t="s">
        <v>312</v>
      </c>
      <c r="C98" s="156" t="str">
        <f t="shared" si="24"/>
        <v>Penata Muda Tingkat I / III/b</v>
      </c>
      <c r="D98" s="161" t="s">
        <v>125</v>
      </c>
      <c r="E98" s="163" t="s">
        <v>313</v>
      </c>
      <c r="F98" s="165" t="s">
        <v>107</v>
      </c>
      <c r="G98" s="157" t="str">
        <f t="shared" si="25"/>
        <v>198006192005012001</v>
      </c>
      <c r="H98" s="157" t="str">
        <f t="shared" si="26"/>
        <v>Penata Tingkat I / III/d</v>
      </c>
      <c r="I98" s="166" t="str">
        <f t="shared" si="27"/>
        <v>Kepala Sub Bagian Keuangan dan Kepegawaian</v>
      </c>
      <c r="J98" s="162" t="str">
        <f t="shared" si="28"/>
        <v>Mursiatin, S.Sos.</v>
      </c>
      <c r="K98" s="156" t="str">
        <f t="shared" si="29"/>
        <v>196709261989022001</v>
      </c>
      <c r="L98" s="156" t="str">
        <f t="shared" si="30"/>
        <v>Penata Tingkat I / III/d</v>
      </c>
      <c r="M98" s="156" t="str">
        <f t="shared" si="31"/>
        <v>Kepala Bagian Umum dan Keuangan</v>
      </c>
      <c r="N98" s="160">
        <v>102</v>
      </c>
      <c r="P98" s="155"/>
      <c r="Q98" s="155"/>
      <c r="R98" s="155"/>
      <c r="S98" s="155"/>
      <c r="T98" s="155"/>
      <c r="U98" s="155"/>
      <c r="V98" s="155"/>
      <c r="W98" s="155"/>
    </row>
    <row r="99" spans="1:23" s="159" customFormat="1" ht="17.25" customHeight="1">
      <c r="A99" s="156" t="s">
        <v>314</v>
      </c>
      <c r="B99" s="156" t="s">
        <v>315</v>
      </c>
      <c r="C99" s="156" t="str">
        <f t="shared" si="24"/>
        <v>Penata Muda Tingkat I / III/b</v>
      </c>
      <c r="D99" s="161" t="s">
        <v>125</v>
      </c>
      <c r="E99" s="163" t="s">
        <v>375</v>
      </c>
      <c r="F99" s="165" t="s">
        <v>107</v>
      </c>
      <c r="G99" s="157" t="str">
        <f t="shared" ref="G99:G162" si="32">VLOOKUP(F99,$P$2:$W$28,2,FALSE)</f>
        <v>198006192005012001</v>
      </c>
      <c r="H99" s="157" t="str">
        <f t="shared" ref="H99:H162" si="33">VLOOKUP(F99,$P$2:$W$28,3,FALSE)</f>
        <v>Penata Tingkat I / III/d</v>
      </c>
      <c r="I99" s="166" t="str">
        <f t="shared" ref="I99:I162" si="34">VLOOKUP(F99,$P$2:$W$28,4,FALSE)</f>
        <v>Kepala Sub Bagian Keuangan dan Kepegawaian</v>
      </c>
      <c r="J99" s="162" t="str">
        <f t="shared" ref="J99:J162" si="35">VLOOKUP(F99,$P$2:$W$28,5,FALSE)</f>
        <v>Mursiatin, S.Sos.</v>
      </c>
      <c r="K99" s="156" t="str">
        <f t="shared" ref="K99:K162" si="36">VLOOKUP(F99,$P$2:$W$28,6,FALSE)</f>
        <v>196709261989022001</v>
      </c>
      <c r="L99" s="156" t="str">
        <f t="shared" ref="L99:L162" si="37">VLOOKUP(F99,$P$2:$W$28,7,FALSE)</f>
        <v>Penata Tingkat I / III/d</v>
      </c>
      <c r="M99" s="156" t="str">
        <f t="shared" ref="M99:M162" si="38">VLOOKUP(F99,$P$2:$W$28,8,FALSE)</f>
        <v>Kepala Bagian Umum dan Keuangan</v>
      </c>
      <c r="N99" s="160">
        <v>103</v>
      </c>
      <c r="P99" s="155"/>
      <c r="Q99" s="155"/>
      <c r="R99" s="155"/>
      <c r="S99" s="155"/>
      <c r="T99" s="155"/>
      <c r="U99" s="155"/>
      <c r="V99" s="155"/>
      <c r="W99" s="155"/>
    </row>
    <row r="100" spans="1:23" s="159" customFormat="1" ht="17.25" customHeight="1">
      <c r="A100" s="156" t="s">
        <v>316</v>
      </c>
      <c r="B100" s="156" t="s">
        <v>277</v>
      </c>
      <c r="C100" s="156" t="str">
        <f t="shared" si="24"/>
        <v>Penata Muda Tingkat I / III/b</v>
      </c>
      <c r="D100" s="161" t="s">
        <v>125</v>
      </c>
      <c r="E100" s="163" t="s">
        <v>382</v>
      </c>
      <c r="F100" s="165" t="s">
        <v>233</v>
      </c>
      <c r="G100" s="157" t="str">
        <f t="shared" si="32"/>
        <v>197112121992031001</v>
      </c>
      <c r="H100" s="157" t="str">
        <f t="shared" si="33"/>
        <v>Penata Tingkat I / III/d</v>
      </c>
      <c r="I100" s="166" t="str">
        <f t="shared" si="34"/>
        <v>Kepala Sub Bagian Umum</v>
      </c>
      <c r="J100" s="162" t="str">
        <f t="shared" si="35"/>
        <v>Mursiatin, S.Sos.</v>
      </c>
      <c r="K100" s="156" t="str">
        <f t="shared" si="36"/>
        <v>196709261989022001</v>
      </c>
      <c r="L100" s="156" t="str">
        <f t="shared" si="37"/>
        <v>Penata Tingkat I / III/d</v>
      </c>
      <c r="M100" s="156" t="str">
        <f t="shared" si="38"/>
        <v>Kepala Bagian Umum dan Keuangan</v>
      </c>
      <c r="N100" s="160">
        <v>104</v>
      </c>
      <c r="P100" s="155"/>
      <c r="Q100" s="155"/>
      <c r="R100" s="155"/>
      <c r="S100" s="155"/>
      <c r="T100" s="155"/>
      <c r="U100" s="155"/>
      <c r="V100" s="155"/>
      <c r="W100" s="155"/>
    </row>
    <row r="101" spans="1:23" s="159" customFormat="1" ht="17.25" customHeight="1">
      <c r="A101" s="156" t="s">
        <v>317</v>
      </c>
      <c r="B101" s="156" t="s">
        <v>318</v>
      </c>
      <c r="C101" s="156" t="str">
        <f t="shared" si="24"/>
        <v>Penata Muda / III/a</v>
      </c>
      <c r="D101" s="161" t="s">
        <v>135</v>
      </c>
      <c r="E101" s="163" t="s">
        <v>319</v>
      </c>
      <c r="F101" s="165" t="s">
        <v>107</v>
      </c>
      <c r="G101" s="157" t="str">
        <f t="shared" si="32"/>
        <v>198006192005012001</v>
      </c>
      <c r="H101" s="157" t="str">
        <f t="shared" si="33"/>
        <v>Penata Tingkat I / III/d</v>
      </c>
      <c r="I101" s="166" t="str">
        <f t="shared" si="34"/>
        <v>Kepala Sub Bagian Keuangan dan Kepegawaian</v>
      </c>
      <c r="J101" s="162" t="str">
        <f t="shared" si="35"/>
        <v>Mursiatin, S.Sos.</v>
      </c>
      <c r="K101" s="156" t="str">
        <f t="shared" si="36"/>
        <v>196709261989022001</v>
      </c>
      <c r="L101" s="156" t="str">
        <f t="shared" si="37"/>
        <v>Penata Tingkat I / III/d</v>
      </c>
      <c r="M101" s="156" t="str">
        <f t="shared" si="38"/>
        <v>Kepala Bagian Umum dan Keuangan</v>
      </c>
      <c r="N101" s="160">
        <v>105</v>
      </c>
      <c r="P101" s="155"/>
      <c r="Q101" s="155"/>
      <c r="R101" s="155"/>
      <c r="S101" s="155"/>
      <c r="T101" s="155"/>
      <c r="U101" s="155"/>
      <c r="V101" s="155"/>
      <c r="W101" s="155"/>
    </row>
    <row r="102" spans="1:23" s="159" customFormat="1" ht="17.25" customHeight="1">
      <c r="A102" s="156" t="s">
        <v>320</v>
      </c>
      <c r="B102" s="156" t="s">
        <v>321</v>
      </c>
      <c r="C102" s="156" t="str">
        <f t="shared" si="24"/>
        <v>Penata Tingkat I / III/d</v>
      </c>
      <c r="D102" s="161" t="s">
        <v>186</v>
      </c>
      <c r="E102" s="163" t="s">
        <v>399</v>
      </c>
      <c r="F102" s="165" t="s">
        <v>233</v>
      </c>
      <c r="G102" s="157" t="str">
        <f t="shared" si="32"/>
        <v>197112121992031001</v>
      </c>
      <c r="H102" s="157" t="str">
        <f t="shared" si="33"/>
        <v>Penata Tingkat I / III/d</v>
      </c>
      <c r="I102" s="166" t="str">
        <f t="shared" si="34"/>
        <v>Kepala Sub Bagian Umum</v>
      </c>
      <c r="J102" s="162" t="str">
        <f t="shared" si="35"/>
        <v>Mursiatin, S.Sos.</v>
      </c>
      <c r="K102" s="156" t="str">
        <f t="shared" si="36"/>
        <v>196709261989022001</v>
      </c>
      <c r="L102" s="156" t="str">
        <f t="shared" si="37"/>
        <v>Penata Tingkat I / III/d</v>
      </c>
      <c r="M102" s="156" t="str">
        <f t="shared" si="38"/>
        <v>Kepala Bagian Umum dan Keuangan</v>
      </c>
      <c r="N102" s="160">
        <v>106</v>
      </c>
      <c r="P102" s="155"/>
      <c r="Q102" s="155"/>
      <c r="R102" s="155"/>
      <c r="S102" s="155"/>
      <c r="T102" s="155"/>
      <c r="U102" s="155"/>
      <c r="V102" s="155"/>
      <c r="W102" s="155"/>
    </row>
    <row r="103" spans="1:23">
      <c r="A103" s="157" t="s">
        <v>437</v>
      </c>
      <c r="B103" s="157" t="s">
        <v>438</v>
      </c>
      <c r="C103" s="157" t="str">
        <f t="shared" si="24"/>
        <v>Penata / III/c</v>
      </c>
      <c r="D103" s="161" t="s">
        <v>122</v>
      </c>
      <c r="E103" s="200" t="s">
        <v>439</v>
      </c>
      <c r="F103" s="201" t="s">
        <v>426</v>
      </c>
      <c r="G103" s="156" t="str">
        <f t="shared" si="32"/>
        <v>196910151995011001</v>
      </c>
      <c r="H103" s="156" t="str">
        <f t="shared" si="33"/>
        <v>Penata Tingkat I / III/d</v>
      </c>
      <c r="I103" s="163" t="str">
        <f t="shared" si="34"/>
        <v>Ketua Jurusan Teknik Bangunan Kapal</v>
      </c>
      <c r="J103" s="165" t="str">
        <f t="shared" si="35"/>
        <v>Adi Wirawan Husodo, ST., MT.</v>
      </c>
      <c r="K103" s="157" t="str">
        <f t="shared" si="36"/>
        <v>197502201999031001</v>
      </c>
      <c r="L103" s="157" t="str">
        <f t="shared" si="37"/>
        <v>Pembina Tingkat I / IV/b</v>
      </c>
      <c r="M103" s="157" t="str">
        <f t="shared" si="38"/>
        <v>Wakil Direktur I</v>
      </c>
      <c r="N103" s="160">
        <v>1</v>
      </c>
    </row>
    <row r="104" spans="1:23">
      <c r="A104" s="157" t="s">
        <v>440</v>
      </c>
      <c r="B104" s="157" t="s">
        <v>441</v>
      </c>
      <c r="C104" s="157" t="str">
        <f t="shared" si="24"/>
        <v>Penata Muda Tingkat I / III/b</v>
      </c>
      <c r="D104" s="161" t="s">
        <v>125</v>
      </c>
      <c r="E104" s="200" t="s">
        <v>442</v>
      </c>
      <c r="F104" s="201" t="s">
        <v>325</v>
      </c>
      <c r="G104" s="156" t="str">
        <f t="shared" si="32"/>
        <v>197605172009121003</v>
      </c>
      <c r="H104" s="156" t="str">
        <f t="shared" si="33"/>
        <v>Penata / III/c</v>
      </c>
      <c r="I104" s="163" t="str">
        <f t="shared" si="34"/>
        <v>Ketua Jurusan Teknik Permesinan Kapal</v>
      </c>
      <c r="J104" s="165" t="str">
        <f t="shared" si="35"/>
        <v>Adi Wirawan Husodo, ST., MT.</v>
      </c>
      <c r="K104" s="157" t="str">
        <f t="shared" si="36"/>
        <v>197502201999031001</v>
      </c>
      <c r="L104" s="157" t="str">
        <f t="shared" si="37"/>
        <v>Pembina Tingkat I / IV/b</v>
      </c>
      <c r="M104" s="157" t="str">
        <f t="shared" si="38"/>
        <v>Wakil Direktur I</v>
      </c>
      <c r="N104" s="160">
        <v>2</v>
      </c>
    </row>
    <row r="105" spans="1:23">
      <c r="A105" s="157" t="s">
        <v>322</v>
      </c>
      <c r="B105" s="157" t="s">
        <v>323</v>
      </c>
      <c r="C105" s="157" t="str">
        <f t="shared" si="24"/>
        <v>Pembina Tingkat I / IV/b</v>
      </c>
      <c r="D105" s="161" t="s">
        <v>443</v>
      </c>
      <c r="E105" s="200" t="s">
        <v>444</v>
      </c>
      <c r="F105" s="201" t="s">
        <v>325</v>
      </c>
      <c r="G105" s="156" t="str">
        <f t="shared" si="32"/>
        <v>197605172009121003</v>
      </c>
      <c r="H105" s="156" t="str">
        <f t="shared" si="33"/>
        <v>Penata / III/c</v>
      </c>
      <c r="I105" s="163" t="str">
        <f t="shared" si="34"/>
        <v>Ketua Jurusan Teknik Permesinan Kapal</v>
      </c>
      <c r="J105" s="165" t="str">
        <f t="shared" si="35"/>
        <v>Adi Wirawan Husodo, ST., MT.</v>
      </c>
      <c r="K105" s="157" t="str">
        <f t="shared" si="36"/>
        <v>197502201999031001</v>
      </c>
      <c r="L105" s="157" t="str">
        <f t="shared" si="37"/>
        <v>Pembina Tingkat I / IV/b</v>
      </c>
      <c r="M105" s="157" t="str">
        <f t="shared" si="38"/>
        <v>Wakil Direktur I</v>
      </c>
      <c r="N105" s="160">
        <v>3</v>
      </c>
    </row>
    <row r="106" spans="1:23">
      <c r="A106" s="157" t="s">
        <v>445</v>
      </c>
      <c r="B106" s="157" t="s">
        <v>446</v>
      </c>
      <c r="C106" s="157" t="str">
        <f t="shared" si="24"/>
        <v>Penata Muda Tingkat I / III/b</v>
      </c>
      <c r="D106" s="161" t="s">
        <v>125</v>
      </c>
      <c r="E106" s="200" t="s">
        <v>442</v>
      </c>
      <c r="F106" s="201" t="s">
        <v>424</v>
      </c>
      <c r="G106" s="156" t="str">
        <f t="shared" si="32"/>
        <v>197305222000031001</v>
      </c>
      <c r="H106" s="156" t="str">
        <f t="shared" si="33"/>
        <v>Penata Tingkat I / III/d</v>
      </c>
      <c r="I106" s="163" t="str">
        <f t="shared" si="34"/>
        <v>Ketua Jurusan Teknik Kelistrikan Kapal</v>
      </c>
      <c r="J106" s="165" t="str">
        <f t="shared" si="35"/>
        <v>Adi Wirawan Husodo, ST., MT.</v>
      </c>
      <c r="K106" s="157" t="str">
        <f t="shared" si="36"/>
        <v>197502201999031001</v>
      </c>
      <c r="L106" s="157" t="str">
        <f t="shared" si="37"/>
        <v>Pembina Tingkat I / IV/b</v>
      </c>
      <c r="M106" s="157" t="str">
        <f t="shared" si="38"/>
        <v>Wakil Direktur I</v>
      </c>
      <c r="N106" s="160">
        <v>4</v>
      </c>
    </row>
    <row r="107" spans="1:23">
      <c r="A107" s="157" t="s">
        <v>447</v>
      </c>
      <c r="B107" s="157" t="s">
        <v>448</v>
      </c>
      <c r="C107" s="157" t="str">
        <f t="shared" si="24"/>
        <v>Penata Muda Tingkat I / III/b</v>
      </c>
      <c r="D107" s="161" t="s">
        <v>125</v>
      </c>
      <c r="E107" s="200" t="s">
        <v>449</v>
      </c>
      <c r="F107" s="201" t="s">
        <v>426</v>
      </c>
      <c r="G107" s="156" t="str">
        <f t="shared" si="32"/>
        <v>196910151995011001</v>
      </c>
      <c r="H107" s="156" t="str">
        <f t="shared" si="33"/>
        <v>Penata Tingkat I / III/d</v>
      </c>
      <c r="I107" s="163" t="str">
        <f t="shared" si="34"/>
        <v>Ketua Jurusan Teknik Bangunan Kapal</v>
      </c>
      <c r="J107" s="165" t="str">
        <f t="shared" si="35"/>
        <v>Adi Wirawan Husodo, ST., MT.</v>
      </c>
      <c r="K107" s="157" t="str">
        <f t="shared" si="36"/>
        <v>197502201999031001</v>
      </c>
      <c r="L107" s="157" t="str">
        <f t="shared" si="37"/>
        <v>Pembina Tingkat I / IV/b</v>
      </c>
      <c r="M107" s="157" t="str">
        <f t="shared" si="38"/>
        <v>Wakil Direktur I</v>
      </c>
      <c r="N107" s="160">
        <v>5</v>
      </c>
    </row>
    <row r="108" spans="1:23">
      <c r="A108" s="157" t="s">
        <v>450</v>
      </c>
      <c r="B108" s="157" t="s">
        <v>451</v>
      </c>
      <c r="C108" s="157" t="str">
        <f t="shared" si="24"/>
        <v>Penata Muda Tingkat I / III/b</v>
      </c>
      <c r="D108" s="161" t="s">
        <v>125</v>
      </c>
      <c r="E108" s="200" t="s">
        <v>449</v>
      </c>
      <c r="F108" s="201" t="s">
        <v>424</v>
      </c>
      <c r="G108" s="156" t="str">
        <f t="shared" si="32"/>
        <v>197305222000031001</v>
      </c>
      <c r="H108" s="156" t="str">
        <f t="shared" si="33"/>
        <v>Penata Tingkat I / III/d</v>
      </c>
      <c r="I108" s="163" t="str">
        <f t="shared" si="34"/>
        <v>Ketua Jurusan Teknik Kelistrikan Kapal</v>
      </c>
      <c r="J108" s="165" t="str">
        <f t="shared" si="35"/>
        <v>Adi Wirawan Husodo, ST., MT.</v>
      </c>
      <c r="K108" s="157" t="str">
        <f t="shared" si="36"/>
        <v>197502201999031001</v>
      </c>
      <c r="L108" s="157" t="str">
        <f t="shared" si="37"/>
        <v>Pembina Tingkat I / IV/b</v>
      </c>
      <c r="M108" s="157" t="str">
        <f t="shared" si="38"/>
        <v>Wakil Direktur I</v>
      </c>
      <c r="N108" s="160">
        <v>6</v>
      </c>
    </row>
    <row r="109" spans="1:23">
      <c r="A109" s="157" t="s">
        <v>452</v>
      </c>
      <c r="B109" s="157" t="s">
        <v>453</v>
      </c>
      <c r="C109" s="157" t="str">
        <f t="shared" si="24"/>
        <v>Penata Muda Tingkat I / III/b</v>
      </c>
      <c r="D109" s="161" t="s">
        <v>125</v>
      </c>
      <c r="E109" s="200" t="s">
        <v>442</v>
      </c>
      <c r="F109" s="201" t="s">
        <v>325</v>
      </c>
      <c r="G109" s="156" t="str">
        <f t="shared" si="32"/>
        <v>197605172009121003</v>
      </c>
      <c r="H109" s="156" t="str">
        <f t="shared" si="33"/>
        <v>Penata / III/c</v>
      </c>
      <c r="I109" s="163" t="str">
        <f t="shared" si="34"/>
        <v>Ketua Jurusan Teknik Permesinan Kapal</v>
      </c>
      <c r="J109" s="165" t="str">
        <f t="shared" si="35"/>
        <v>Adi Wirawan Husodo, ST., MT.</v>
      </c>
      <c r="K109" s="157" t="str">
        <f t="shared" si="36"/>
        <v>197502201999031001</v>
      </c>
      <c r="L109" s="157" t="str">
        <f t="shared" si="37"/>
        <v>Pembina Tingkat I / IV/b</v>
      </c>
      <c r="M109" s="157" t="str">
        <f t="shared" si="38"/>
        <v>Wakil Direktur I</v>
      </c>
      <c r="N109" s="160">
        <v>7</v>
      </c>
    </row>
    <row r="110" spans="1:23">
      <c r="A110" s="157" t="s">
        <v>454</v>
      </c>
      <c r="B110" s="157" t="s">
        <v>455</v>
      </c>
      <c r="C110" s="157" t="str">
        <f t="shared" si="24"/>
        <v>Penata Muda Tingkat I / III/b</v>
      </c>
      <c r="D110" s="161" t="s">
        <v>125</v>
      </c>
      <c r="E110" s="200" t="s">
        <v>442</v>
      </c>
      <c r="F110" s="201" t="s">
        <v>325</v>
      </c>
      <c r="G110" s="156" t="str">
        <f t="shared" si="32"/>
        <v>197605172009121003</v>
      </c>
      <c r="H110" s="156" t="str">
        <f t="shared" si="33"/>
        <v>Penata / III/c</v>
      </c>
      <c r="I110" s="163" t="str">
        <f t="shared" si="34"/>
        <v>Ketua Jurusan Teknik Permesinan Kapal</v>
      </c>
      <c r="J110" s="165" t="str">
        <f t="shared" si="35"/>
        <v>Adi Wirawan Husodo, ST., MT.</v>
      </c>
      <c r="K110" s="157" t="str">
        <f t="shared" si="36"/>
        <v>197502201999031001</v>
      </c>
      <c r="L110" s="157" t="str">
        <f t="shared" si="37"/>
        <v>Pembina Tingkat I / IV/b</v>
      </c>
      <c r="M110" s="157" t="str">
        <f t="shared" si="38"/>
        <v>Wakil Direktur I</v>
      </c>
      <c r="N110" s="160">
        <v>8</v>
      </c>
    </row>
    <row r="111" spans="1:23">
      <c r="A111" s="157" t="s">
        <v>456</v>
      </c>
      <c r="B111" s="157" t="s">
        <v>457</v>
      </c>
      <c r="C111" s="157" t="str">
        <f t="shared" si="24"/>
        <v>Penata Muda Tingkat I / III/b</v>
      </c>
      <c r="D111" s="161" t="s">
        <v>125</v>
      </c>
      <c r="E111" s="200" t="s">
        <v>442</v>
      </c>
      <c r="F111" s="201" t="s">
        <v>325</v>
      </c>
      <c r="G111" s="156" t="str">
        <f t="shared" si="32"/>
        <v>197605172009121003</v>
      </c>
      <c r="H111" s="156" t="str">
        <f t="shared" si="33"/>
        <v>Penata / III/c</v>
      </c>
      <c r="I111" s="163" t="str">
        <f t="shared" si="34"/>
        <v>Ketua Jurusan Teknik Permesinan Kapal</v>
      </c>
      <c r="J111" s="165" t="str">
        <f t="shared" si="35"/>
        <v>Adi Wirawan Husodo, ST., MT.</v>
      </c>
      <c r="K111" s="157" t="str">
        <f t="shared" si="36"/>
        <v>197502201999031001</v>
      </c>
      <c r="L111" s="157" t="str">
        <f t="shared" si="37"/>
        <v>Pembina Tingkat I / IV/b</v>
      </c>
      <c r="M111" s="157" t="str">
        <f t="shared" si="38"/>
        <v>Wakil Direktur I</v>
      </c>
      <c r="N111" s="160">
        <v>9</v>
      </c>
    </row>
    <row r="112" spans="1:23">
      <c r="A112" s="157" t="s">
        <v>458</v>
      </c>
      <c r="B112" s="157" t="s">
        <v>459</v>
      </c>
      <c r="C112" s="157" t="str">
        <f t="shared" si="24"/>
        <v>Penata / III/c</v>
      </c>
      <c r="D112" s="161" t="s">
        <v>122</v>
      </c>
      <c r="E112" s="200" t="s">
        <v>439</v>
      </c>
      <c r="F112" s="201" t="s">
        <v>325</v>
      </c>
      <c r="G112" s="156" t="str">
        <f t="shared" si="32"/>
        <v>197605172009121003</v>
      </c>
      <c r="H112" s="156" t="str">
        <f t="shared" si="33"/>
        <v>Penata / III/c</v>
      </c>
      <c r="I112" s="163" t="str">
        <f t="shared" si="34"/>
        <v>Ketua Jurusan Teknik Permesinan Kapal</v>
      </c>
      <c r="J112" s="165" t="str">
        <f t="shared" si="35"/>
        <v>Adi Wirawan Husodo, ST., MT.</v>
      </c>
      <c r="K112" s="157" t="str">
        <f t="shared" si="36"/>
        <v>197502201999031001</v>
      </c>
      <c r="L112" s="157" t="str">
        <f t="shared" si="37"/>
        <v>Pembina Tingkat I / IV/b</v>
      </c>
      <c r="M112" s="157" t="str">
        <f t="shared" si="38"/>
        <v>Wakil Direktur I</v>
      </c>
      <c r="N112" s="160">
        <v>10</v>
      </c>
    </row>
    <row r="113" spans="1:14">
      <c r="A113" s="157" t="s">
        <v>460</v>
      </c>
      <c r="B113" s="202" t="s">
        <v>461</v>
      </c>
      <c r="C113" s="157" t="str">
        <f t="shared" si="24"/>
        <v>Penata Muda Tingkat I / III/b</v>
      </c>
      <c r="D113" s="161" t="s">
        <v>125</v>
      </c>
      <c r="E113" s="200" t="s">
        <v>449</v>
      </c>
      <c r="F113" s="201" t="s">
        <v>325</v>
      </c>
      <c r="G113" s="156" t="str">
        <f t="shared" si="32"/>
        <v>197605172009121003</v>
      </c>
      <c r="H113" s="156" t="str">
        <f t="shared" si="33"/>
        <v>Penata / III/c</v>
      </c>
      <c r="I113" s="163" t="str">
        <f t="shared" si="34"/>
        <v>Ketua Jurusan Teknik Permesinan Kapal</v>
      </c>
      <c r="J113" s="165" t="str">
        <f t="shared" si="35"/>
        <v>Adi Wirawan Husodo, ST., MT.</v>
      </c>
      <c r="K113" s="157" t="str">
        <f t="shared" si="36"/>
        <v>197502201999031001</v>
      </c>
      <c r="L113" s="157" t="str">
        <f t="shared" si="37"/>
        <v>Pembina Tingkat I / IV/b</v>
      </c>
      <c r="M113" s="157" t="str">
        <f t="shared" si="38"/>
        <v>Wakil Direktur I</v>
      </c>
      <c r="N113" s="160">
        <v>11</v>
      </c>
    </row>
    <row r="114" spans="1:14">
      <c r="A114" s="157" t="s">
        <v>462</v>
      </c>
      <c r="B114" s="157" t="s">
        <v>463</v>
      </c>
      <c r="C114" s="157" t="str">
        <f t="shared" si="24"/>
        <v>Penata Tingkat I / III/d</v>
      </c>
      <c r="D114" s="161" t="s">
        <v>186</v>
      </c>
      <c r="E114" s="200" t="s">
        <v>464</v>
      </c>
      <c r="F114" s="201" t="s">
        <v>325</v>
      </c>
      <c r="G114" s="156" t="str">
        <f t="shared" si="32"/>
        <v>197605172009121003</v>
      </c>
      <c r="H114" s="156" t="str">
        <f t="shared" si="33"/>
        <v>Penata / III/c</v>
      </c>
      <c r="I114" s="163" t="str">
        <f t="shared" si="34"/>
        <v>Ketua Jurusan Teknik Permesinan Kapal</v>
      </c>
      <c r="J114" s="165" t="str">
        <f t="shared" si="35"/>
        <v>Adi Wirawan Husodo, ST., MT.</v>
      </c>
      <c r="K114" s="157" t="str">
        <f t="shared" si="36"/>
        <v>197502201999031001</v>
      </c>
      <c r="L114" s="157" t="str">
        <f t="shared" si="37"/>
        <v>Pembina Tingkat I / IV/b</v>
      </c>
      <c r="M114" s="157" t="str">
        <f t="shared" si="38"/>
        <v>Wakil Direktur I</v>
      </c>
      <c r="N114" s="160">
        <v>12</v>
      </c>
    </row>
    <row r="115" spans="1:14">
      <c r="A115" s="157" t="s">
        <v>465</v>
      </c>
      <c r="B115" s="157" t="s">
        <v>466</v>
      </c>
      <c r="C115" s="157" t="str">
        <f t="shared" si="24"/>
        <v>Penata Tingkat I / III/d</v>
      </c>
      <c r="D115" s="161" t="s">
        <v>186</v>
      </c>
      <c r="E115" s="200" t="s">
        <v>464</v>
      </c>
      <c r="F115" s="201" t="s">
        <v>424</v>
      </c>
      <c r="G115" s="156" t="str">
        <f t="shared" si="32"/>
        <v>197305222000031001</v>
      </c>
      <c r="H115" s="156" t="str">
        <f t="shared" si="33"/>
        <v>Penata Tingkat I / III/d</v>
      </c>
      <c r="I115" s="163" t="str">
        <f t="shared" si="34"/>
        <v>Ketua Jurusan Teknik Kelistrikan Kapal</v>
      </c>
      <c r="J115" s="165" t="str">
        <f t="shared" si="35"/>
        <v>Adi Wirawan Husodo, ST., MT.</v>
      </c>
      <c r="K115" s="157" t="str">
        <f t="shared" si="36"/>
        <v>197502201999031001</v>
      </c>
      <c r="L115" s="157" t="str">
        <f t="shared" si="37"/>
        <v>Pembina Tingkat I / IV/b</v>
      </c>
      <c r="M115" s="157" t="str">
        <f t="shared" si="38"/>
        <v>Wakil Direktur I</v>
      </c>
      <c r="N115" s="160">
        <v>13</v>
      </c>
    </row>
    <row r="116" spans="1:14">
      <c r="A116" s="157" t="s">
        <v>467</v>
      </c>
      <c r="B116" s="157" t="s">
        <v>468</v>
      </c>
      <c r="C116" s="157" t="str">
        <f t="shared" si="24"/>
        <v>Penata Tingkat I / III/d</v>
      </c>
      <c r="D116" s="161" t="s">
        <v>186</v>
      </c>
      <c r="E116" s="200" t="s">
        <v>464</v>
      </c>
      <c r="F116" s="201" t="s">
        <v>325</v>
      </c>
      <c r="G116" s="156" t="str">
        <f t="shared" si="32"/>
        <v>197605172009121003</v>
      </c>
      <c r="H116" s="156" t="str">
        <f t="shared" si="33"/>
        <v>Penata / III/c</v>
      </c>
      <c r="I116" s="163" t="str">
        <f t="shared" si="34"/>
        <v>Ketua Jurusan Teknik Permesinan Kapal</v>
      </c>
      <c r="J116" s="165" t="str">
        <f t="shared" si="35"/>
        <v>Adi Wirawan Husodo, ST., MT.</v>
      </c>
      <c r="K116" s="157" t="str">
        <f t="shared" si="36"/>
        <v>197502201999031001</v>
      </c>
      <c r="L116" s="157" t="str">
        <f t="shared" si="37"/>
        <v>Pembina Tingkat I / IV/b</v>
      </c>
      <c r="M116" s="157" t="str">
        <f t="shared" si="38"/>
        <v>Wakil Direktur I</v>
      </c>
      <c r="N116" s="160">
        <v>14</v>
      </c>
    </row>
    <row r="117" spans="1:14">
      <c r="A117" s="157" t="s">
        <v>469</v>
      </c>
      <c r="B117" s="157" t="s">
        <v>470</v>
      </c>
      <c r="C117" s="157" t="str">
        <f t="shared" si="24"/>
        <v>Penata Muda Tingkat I / III/b</v>
      </c>
      <c r="D117" s="161" t="s">
        <v>125</v>
      </c>
      <c r="E117" s="200" t="s">
        <v>442</v>
      </c>
      <c r="F117" s="201" t="s">
        <v>426</v>
      </c>
      <c r="G117" s="156" t="str">
        <f t="shared" si="32"/>
        <v>196910151995011001</v>
      </c>
      <c r="H117" s="156" t="str">
        <f t="shared" si="33"/>
        <v>Penata Tingkat I / III/d</v>
      </c>
      <c r="I117" s="163" t="str">
        <f t="shared" si="34"/>
        <v>Ketua Jurusan Teknik Bangunan Kapal</v>
      </c>
      <c r="J117" s="165" t="str">
        <f t="shared" si="35"/>
        <v>Adi Wirawan Husodo, ST., MT.</v>
      </c>
      <c r="K117" s="157" t="str">
        <f t="shared" si="36"/>
        <v>197502201999031001</v>
      </c>
      <c r="L117" s="157" t="str">
        <f t="shared" si="37"/>
        <v>Pembina Tingkat I / IV/b</v>
      </c>
      <c r="M117" s="157" t="str">
        <f t="shared" si="38"/>
        <v>Wakil Direktur I</v>
      </c>
      <c r="N117" s="160">
        <v>15</v>
      </c>
    </row>
    <row r="118" spans="1:14">
      <c r="A118" s="157" t="s">
        <v>471</v>
      </c>
      <c r="B118" s="157" t="s">
        <v>472</v>
      </c>
      <c r="C118" s="157" t="str">
        <f t="shared" si="24"/>
        <v>Pembina / IV/a</v>
      </c>
      <c r="D118" s="161" t="s">
        <v>248</v>
      </c>
      <c r="E118" s="200" t="s">
        <v>444</v>
      </c>
      <c r="F118" s="201" t="s">
        <v>325</v>
      </c>
      <c r="G118" s="156" t="str">
        <f t="shared" si="32"/>
        <v>197605172009121003</v>
      </c>
      <c r="H118" s="156" t="str">
        <f t="shared" si="33"/>
        <v>Penata / III/c</v>
      </c>
      <c r="I118" s="163" t="str">
        <f t="shared" si="34"/>
        <v>Ketua Jurusan Teknik Permesinan Kapal</v>
      </c>
      <c r="J118" s="165" t="str">
        <f t="shared" si="35"/>
        <v>Adi Wirawan Husodo, ST., MT.</v>
      </c>
      <c r="K118" s="157" t="str">
        <f t="shared" si="36"/>
        <v>197502201999031001</v>
      </c>
      <c r="L118" s="157" t="str">
        <f t="shared" si="37"/>
        <v>Pembina Tingkat I / IV/b</v>
      </c>
      <c r="M118" s="157" t="str">
        <f t="shared" si="38"/>
        <v>Wakil Direktur I</v>
      </c>
      <c r="N118" s="160">
        <v>16</v>
      </c>
    </row>
    <row r="119" spans="1:14">
      <c r="A119" s="157" t="s">
        <v>473</v>
      </c>
      <c r="B119" s="157" t="s">
        <v>474</v>
      </c>
      <c r="C119" s="157" t="str">
        <f t="shared" si="24"/>
        <v>Penata Muda Tingkat I / III/b</v>
      </c>
      <c r="D119" s="161" t="s">
        <v>125</v>
      </c>
      <c r="E119" s="200" t="s">
        <v>442</v>
      </c>
      <c r="F119" s="201" t="s">
        <v>325</v>
      </c>
      <c r="G119" s="156" t="str">
        <f t="shared" si="32"/>
        <v>197605172009121003</v>
      </c>
      <c r="H119" s="156" t="str">
        <f t="shared" si="33"/>
        <v>Penata / III/c</v>
      </c>
      <c r="I119" s="163" t="str">
        <f t="shared" si="34"/>
        <v>Ketua Jurusan Teknik Permesinan Kapal</v>
      </c>
      <c r="J119" s="165" t="str">
        <f t="shared" si="35"/>
        <v>Adi Wirawan Husodo, ST., MT.</v>
      </c>
      <c r="K119" s="157" t="str">
        <f t="shared" si="36"/>
        <v>197502201999031001</v>
      </c>
      <c r="L119" s="157" t="str">
        <f t="shared" si="37"/>
        <v>Pembina Tingkat I / IV/b</v>
      </c>
      <c r="M119" s="157" t="str">
        <f t="shared" si="38"/>
        <v>Wakil Direktur I</v>
      </c>
      <c r="N119" s="160">
        <v>17</v>
      </c>
    </row>
    <row r="120" spans="1:14">
      <c r="A120" s="157" t="s">
        <v>418</v>
      </c>
      <c r="B120" s="157" t="s">
        <v>419</v>
      </c>
      <c r="C120" s="157" t="str">
        <f t="shared" si="24"/>
        <v>Penata / III/c</v>
      </c>
      <c r="D120" s="161" t="s">
        <v>122</v>
      </c>
      <c r="E120" s="200" t="s">
        <v>464</v>
      </c>
      <c r="F120" s="201" t="s">
        <v>325</v>
      </c>
      <c r="G120" s="156" t="str">
        <f t="shared" si="32"/>
        <v>197605172009121003</v>
      </c>
      <c r="H120" s="156" t="str">
        <f t="shared" si="33"/>
        <v>Penata / III/c</v>
      </c>
      <c r="I120" s="163" t="str">
        <f t="shared" si="34"/>
        <v>Ketua Jurusan Teknik Permesinan Kapal</v>
      </c>
      <c r="J120" s="165" t="str">
        <f t="shared" si="35"/>
        <v>Adi Wirawan Husodo, ST., MT.</v>
      </c>
      <c r="K120" s="157" t="str">
        <f t="shared" si="36"/>
        <v>197502201999031001</v>
      </c>
      <c r="L120" s="157" t="str">
        <f t="shared" si="37"/>
        <v>Pembina Tingkat I / IV/b</v>
      </c>
      <c r="M120" s="157" t="str">
        <f t="shared" si="38"/>
        <v>Wakil Direktur I</v>
      </c>
      <c r="N120" s="160">
        <v>18</v>
      </c>
    </row>
    <row r="121" spans="1:14">
      <c r="A121" s="157" t="s">
        <v>475</v>
      </c>
      <c r="B121" s="157" t="s">
        <v>476</v>
      </c>
      <c r="C121" s="157" t="str">
        <f t="shared" si="24"/>
        <v>Pembina / IV/a</v>
      </c>
      <c r="D121" s="161" t="s">
        <v>248</v>
      </c>
      <c r="E121" s="200" t="s">
        <v>444</v>
      </c>
      <c r="F121" s="201" t="s">
        <v>325</v>
      </c>
      <c r="G121" s="156" t="str">
        <f t="shared" si="32"/>
        <v>197605172009121003</v>
      </c>
      <c r="H121" s="156" t="str">
        <f t="shared" si="33"/>
        <v>Penata / III/c</v>
      </c>
      <c r="I121" s="163" t="str">
        <f t="shared" si="34"/>
        <v>Ketua Jurusan Teknik Permesinan Kapal</v>
      </c>
      <c r="J121" s="165" t="str">
        <f t="shared" si="35"/>
        <v>Adi Wirawan Husodo, ST., MT.</v>
      </c>
      <c r="K121" s="157" t="str">
        <f t="shared" si="36"/>
        <v>197502201999031001</v>
      </c>
      <c r="L121" s="157" t="str">
        <f t="shared" si="37"/>
        <v>Pembina Tingkat I / IV/b</v>
      </c>
      <c r="M121" s="157" t="str">
        <f t="shared" si="38"/>
        <v>Wakil Direktur I</v>
      </c>
      <c r="N121" s="160">
        <v>19</v>
      </c>
    </row>
    <row r="122" spans="1:14">
      <c r="A122" s="157" t="s">
        <v>477</v>
      </c>
      <c r="B122" s="157" t="s">
        <v>478</v>
      </c>
      <c r="C122" s="157" t="str">
        <f t="shared" si="24"/>
        <v>Penata / III/c</v>
      </c>
      <c r="D122" s="161" t="s">
        <v>122</v>
      </c>
      <c r="E122" s="200" t="s">
        <v>464</v>
      </c>
      <c r="F122" s="201" t="s">
        <v>426</v>
      </c>
      <c r="G122" s="156" t="str">
        <f t="shared" si="32"/>
        <v>196910151995011001</v>
      </c>
      <c r="H122" s="156" t="str">
        <f t="shared" si="33"/>
        <v>Penata Tingkat I / III/d</v>
      </c>
      <c r="I122" s="163" t="str">
        <f t="shared" si="34"/>
        <v>Ketua Jurusan Teknik Bangunan Kapal</v>
      </c>
      <c r="J122" s="165" t="str">
        <f t="shared" si="35"/>
        <v>Adi Wirawan Husodo, ST., MT.</v>
      </c>
      <c r="K122" s="157" t="str">
        <f t="shared" si="36"/>
        <v>197502201999031001</v>
      </c>
      <c r="L122" s="157" t="str">
        <f t="shared" si="37"/>
        <v>Pembina Tingkat I / IV/b</v>
      </c>
      <c r="M122" s="157" t="str">
        <f t="shared" si="38"/>
        <v>Wakil Direktur I</v>
      </c>
      <c r="N122" s="160">
        <v>20</v>
      </c>
    </row>
    <row r="123" spans="1:14">
      <c r="A123" s="157" t="s">
        <v>479</v>
      </c>
      <c r="B123" s="157" t="s">
        <v>480</v>
      </c>
      <c r="C123" s="157" t="str">
        <f t="shared" si="24"/>
        <v>Penata Muda Tingkat I / III/b</v>
      </c>
      <c r="D123" s="161" t="s">
        <v>125</v>
      </c>
      <c r="E123" s="200" t="s">
        <v>449</v>
      </c>
      <c r="F123" s="201" t="s">
        <v>325</v>
      </c>
      <c r="G123" s="156" t="str">
        <f t="shared" si="32"/>
        <v>197605172009121003</v>
      </c>
      <c r="H123" s="156" t="str">
        <f t="shared" si="33"/>
        <v>Penata / III/c</v>
      </c>
      <c r="I123" s="163" t="str">
        <f t="shared" si="34"/>
        <v>Ketua Jurusan Teknik Permesinan Kapal</v>
      </c>
      <c r="J123" s="165" t="str">
        <f t="shared" si="35"/>
        <v>Adi Wirawan Husodo, ST., MT.</v>
      </c>
      <c r="K123" s="157" t="str">
        <f t="shared" si="36"/>
        <v>197502201999031001</v>
      </c>
      <c r="L123" s="157" t="str">
        <f t="shared" si="37"/>
        <v>Pembina Tingkat I / IV/b</v>
      </c>
      <c r="M123" s="157" t="str">
        <f t="shared" si="38"/>
        <v>Wakil Direktur I</v>
      </c>
      <c r="N123" s="160">
        <v>21</v>
      </c>
    </row>
    <row r="124" spans="1:14">
      <c r="A124" s="157" t="s">
        <v>481</v>
      </c>
      <c r="B124" s="157" t="s">
        <v>482</v>
      </c>
      <c r="C124" s="157" t="str">
        <f t="shared" si="24"/>
        <v>Penata Muda Tingkat I / III/b</v>
      </c>
      <c r="D124" s="161" t="s">
        <v>125</v>
      </c>
      <c r="E124" s="200" t="s">
        <v>442</v>
      </c>
      <c r="F124" s="201" t="s">
        <v>424</v>
      </c>
      <c r="G124" s="156" t="str">
        <f t="shared" si="32"/>
        <v>197305222000031001</v>
      </c>
      <c r="H124" s="156" t="str">
        <f t="shared" si="33"/>
        <v>Penata Tingkat I / III/d</v>
      </c>
      <c r="I124" s="163" t="str">
        <f t="shared" si="34"/>
        <v>Ketua Jurusan Teknik Kelistrikan Kapal</v>
      </c>
      <c r="J124" s="165" t="str">
        <f t="shared" si="35"/>
        <v>Adi Wirawan Husodo, ST., MT.</v>
      </c>
      <c r="K124" s="157" t="str">
        <f t="shared" si="36"/>
        <v>197502201999031001</v>
      </c>
      <c r="L124" s="157" t="str">
        <f t="shared" si="37"/>
        <v>Pembina Tingkat I / IV/b</v>
      </c>
      <c r="M124" s="157" t="str">
        <f t="shared" si="38"/>
        <v>Wakil Direktur I</v>
      </c>
      <c r="N124" s="160">
        <v>22</v>
      </c>
    </row>
    <row r="125" spans="1:14">
      <c r="A125" s="157" t="s">
        <v>483</v>
      </c>
      <c r="B125" s="157" t="s">
        <v>484</v>
      </c>
      <c r="C125" s="157" t="str">
        <f t="shared" si="24"/>
        <v>Penata Muda Tingkat I / III/b</v>
      </c>
      <c r="D125" s="161" t="s">
        <v>125</v>
      </c>
      <c r="E125" s="200" t="s">
        <v>442</v>
      </c>
      <c r="F125" s="201" t="s">
        <v>325</v>
      </c>
      <c r="G125" s="156" t="str">
        <f t="shared" si="32"/>
        <v>197605172009121003</v>
      </c>
      <c r="H125" s="156" t="str">
        <f t="shared" si="33"/>
        <v>Penata / III/c</v>
      </c>
      <c r="I125" s="163" t="str">
        <f t="shared" si="34"/>
        <v>Ketua Jurusan Teknik Permesinan Kapal</v>
      </c>
      <c r="J125" s="165" t="str">
        <f t="shared" si="35"/>
        <v>Adi Wirawan Husodo, ST., MT.</v>
      </c>
      <c r="K125" s="157" t="str">
        <f t="shared" si="36"/>
        <v>197502201999031001</v>
      </c>
      <c r="L125" s="157" t="str">
        <f t="shared" si="37"/>
        <v>Pembina Tingkat I / IV/b</v>
      </c>
      <c r="M125" s="157" t="str">
        <f t="shared" si="38"/>
        <v>Wakil Direktur I</v>
      </c>
      <c r="N125" s="160">
        <v>23</v>
      </c>
    </row>
    <row r="126" spans="1:14">
      <c r="A126" s="157" t="s">
        <v>485</v>
      </c>
      <c r="B126" s="157" t="s">
        <v>486</v>
      </c>
      <c r="C126" s="157" t="str">
        <f t="shared" si="24"/>
        <v>Penata Muda Tingkat I / III/b</v>
      </c>
      <c r="D126" s="161" t="s">
        <v>125</v>
      </c>
      <c r="E126" s="200" t="s">
        <v>442</v>
      </c>
      <c r="F126" s="201" t="s">
        <v>426</v>
      </c>
      <c r="G126" s="156" t="str">
        <f t="shared" si="32"/>
        <v>196910151995011001</v>
      </c>
      <c r="H126" s="156" t="str">
        <f t="shared" si="33"/>
        <v>Penata Tingkat I / III/d</v>
      </c>
      <c r="I126" s="163" t="str">
        <f t="shared" si="34"/>
        <v>Ketua Jurusan Teknik Bangunan Kapal</v>
      </c>
      <c r="J126" s="165" t="str">
        <f t="shared" si="35"/>
        <v>Adi Wirawan Husodo, ST., MT.</v>
      </c>
      <c r="K126" s="157" t="str">
        <f t="shared" si="36"/>
        <v>197502201999031001</v>
      </c>
      <c r="L126" s="157" t="str">
        <f t="shared" si="37"/>
        <v>Pembina Tingkat I / IV/b</v>
      </c>
      <c r="M126" s="157" t="str">
        <f t="shared" si="38"/>
        <v>Wakil Direktur I</v>
      </c>
      <c r="N126" s="160">
        <v>24</v>
      </c>
    </row>
    <row r="127" spans="1:14">
      <c r="A127" s="157" t="s">
        <v>487</v>
      </c>
      <c r="B127" s="157" t="s">
        <v>488</v>
      </c>
      <c r="C127" s="157" t="str">
        <f t="shared" si="24"/>
        <v>Penata Tingkat I / III/d</v>
      </c>
      <c r="D127" s="161" t="s">
        <v>186</v>
      </c>
      <c r="E127" s="200" t="s">
        <v>464</v>
      </c>
      <c r="F127" s="201" t="s">
        <v>426</v>
      </c>
      <c r="G127" s="156" t="str">
        <f t="shared" si="32"/>
        <v>196910151995011001</v>
      </c>
      <c r="H127" s="156" t="str">
        <f t="shared" si="33"/>
        <v>Penata Tingkat I / III/d</v>
      </c>
      <c r="I127" s="163" t="str">
        <f t="shared" si="34"/>
        <v>Ketua Jurusan Teknik Bangunan Kapal</v>
      </c>
      <c r="J127" s="165" t="str">
        <f t="shared" si="35"/>
        <v>Adi Wirawan Husodo, ST., MT.</v>
      </c>
      <c r="K127" s="157" t="str">
        <f t="shared" si="36"/>
        <v>197502201999031001</v>
      </c>
      <c r="L127" s="157" t="str">
        <f t="shared" si="37"/>
        <v>Pembina Tingkat I / IV/b</v>
      </c>
      <c r="M127" s="157" t="str">
        <f t="shared" si="38"/>
        <v>Wakil Direktur I</v>
      </c>
      <c r="N127" s="160">
        <v>25</v>
      </c>
    </row>
    <row r="128" spans="1:14">
      <c r="A128" s="157" t="s">
        <v>489</v>
      </c>
      <c r="B128" s="157" t="s">
        <v>490</v>
      </c>
      <c r="C128" s="157" t="str">
        <f t="shared" si="24"/>
        <v>Penata Muda Tingkat I / III/b</v>
      </c>
      <c r="D128" s="161" t="s">
        <v>125</v>
      </c>
      <c r="E128" s="200" t="s">
        <v>442</v>
      </c>
      <c r="F128" s="201" t="s">
        <v>426</v>
      </c>
      <c r="G128" s="156" t="str">
        <f t="shared" si="32"/>
        <v>196910151995011001</v>
      </c>
      <c r="H128" s="156" t="str">
        <f t="shared" si="33"/>
        <v>Penata Tingkat I / III/d</v>
      </c>
      <c r="I128" s="163" t="str">
        <f t="shared" si="34"/>
        <v>Ketua Jurusan Teknik Bangunan Kapal</v>
      </c>
      <c r="J128" s="165" t="str">
        <f t="shared" si="35"/>
        <v>Adi Wirawan Husodo, ST., MT.</v>
      </c>
      <c r="K128" s="157" t="str">
        <f t="shared" si="36"/>
        <v>197502201999031001</v>
      </c>
      <c r="L128" s="157" t="str">
        <f t="shared" si="37"/>
        <v>Pembina Tingkat I / IV/b</v>
      </c>
      <c r="M128" s="157" t="str">
        <f t="shared" si="38"/>
        <v>Wakil Direktur I</v>
      </c>
      <c r="N128" s="160">
        <v>26</v>
      </c>
    </row>
    <row r="129" spans="1:14">
      <c r="A129" s="157" t="s">
        <v>491</v>
      </c>
      <c r="B129" s="157" t="s">
        <v>492</v>
      </c>
      <c r="C129" s="157" t="str">
        <f t="shared" si="24"/>
        <v>Penata Muda Tingkat I / III/b</v>
      </c>
      <c r="D129" s="161" t="s">
        <v>125</v>
      </c>
      <c r="E129" s="200" t="s">
        <v>449</v>
      </c>
      <c r="F129" s="201" t="s">
        <v>325</v>
      </c>
      <c r="G129" s="156" t="str">
        <f t="shared" si="32"/>
        <v>197605172009121003</v>
      </c>
      <c r="H129" s="156" t="str">
        <f t="shared" si="33"/>
        <v>Penata / III/c</v>
      </c>
      <c r="I129" s="163" t="str">
        <f t="shared" si="34"/>
        <v>Ketua Jurusan Teknik Permesinan Kapal</v>
      </c>
      <c r="J129" s="165" t="str">
        <f t="shared" si="35"/>
        <v>Adi Wirawan Husodo, ST., MT.</v>
      </c>
      <c r="K129" s="157" t="str">
        <f t="shared" si="36"/>
        <v>197502201999031001</v>
      </c>
      <c r="L129" s="157" t="str">
        <f t="shared" si="37"/>
        <v>Pembina Tingkat I / IV/b</v>
      </c>
      <c r="M129" s="157" t="str">
        <f t="shared" si="38"/>
        <v>Wakil Direktur I</v>
      </c>
      <c r="N129" s="160">
        <v>27</v>
      </c>
    </row>
    <row r="130" spans="1:14">
      <c r="A130" s="157" t="s">
        <v>493</v>
      </c>
      <c r="B130" s="157" t="s">
        <v>494</v>
      </c>
      <c r="C130" s="157" t="str">
        <f t="shared" si="24"/>
        <v>Penata Muda Tingkat I / III/b</v>
      </c>
      <c r="D130" s="161" t="s">
        <v>125</v>
      </c>
      <c r="E130" s="200" t="s">
        <v>442</v>
      </c>
      <c r="F130" s="201" t="s">
        <v>424</v>
      </c>
      <c r="G130" s="156" t="str">
        <f t="shared" si="32"/>
        <v>197305222000031001</v>
      </c>
      <c r="H130" s="156" t="str">
        <f t="shared" si="33"/>
        <v>Penata Tingkat I / III/d</v>
      </c>
      <c r="I130" s="163" t="str">
        <f t="shared" si="34"/>
        <v>Ketua Jurusan Teknik Kelistrikan Kapal</v>
      </c>
      <c r="J130" s="165" t="str">
        <f t="shared" si="35"/>
        <v>Adi Wirawan Husodo, ST., MT.</v>
      </c>
      <c r="K130" s="157" t="str">
        <f t="shared" si="36"/>
        <v>197502201999031001</v>
      </c>
      <c r="L130" s="157" t="str">
        <f t="shared" si="37"/>
        <v>Pembina Tingkat I / IV/b</v>
      </c>
      <c r="M130" s="157" t="str">
        <f t="shared" si="38"/>
        <v>Wakil Direktur I</v>
      </c>
      <c r="N130" s="160">
        <v>28</v>
      </c>
    </row>
    <row r="131" spans="1:14">
      <c r="A131" s="157" t="s">
        <v>495</v>
      </c>
      <c r="B131" s="157" t="s">
        <v>496</v>
      </c>
      <c r="C131" s="157" t="str">
        <f t="shared" si="24"/>
        <v>Penata Muda Tingkat I / III/b</v>
      </c>
      <c r="D131" s="161" t="s">
        <v>125</v>
      </c>
      <c r="E131" s="200" t="s">
        <v>442</v>
      </c>
      <c r="F131" s="201" t="s">
        <v>426</v>
      </c>
      <c r="G131" s="156" t="str">
        <f t="shared" si="32"/>
        <v>196910151995011001</v>
      </c>
      <c r="H131" s="156" t="str">
        <f t="shared" si="33"/>
        <v>Penata Tingkat I / III/d</v>
      </c>
      <c r="I131" s="163" t="str">
        <f t="shared" si="34"/>
        <v>Ketua Jurusan Teknik Bangunan Kapal</v>
      </c>
      <c r="J131" s="165" t="str">
        <f t="shared" si="35"/>
        <v>Adi Wirawan Husodo, ST., MT.</v>
      </c>
      <c r="K131" s="157" t="str">
        <f t="shared" si="36"/>
        <v>197502201999031001</v>
      </c>
      <c r="L131" s="157" t="str">
        <f t="shared" si="37"/>
        <v>Pembina Tingkat I / IV/b</v>
      </c>
      <c r="M131" s="157" t="str">
        <f t="shared" si="38"/>
        <v>Wakil Direktur I</v>
      </c>
      <c r="N131" s="160">
        <v>29</v>
      </c>
    </row>
    <row r="132" spans="1:14">
      <c r="A132" s="157" t="s">
        <v>497</v>
      </c>
      <c r="B132" s="157" t="s">
        <v>498</v>
      </c>
      <c r="C132" s="157" t="str">
        <f t="shared" si="24"/>
        <v>Penata Muda Tingkat I / III/b</v>
      </c>
      <c r="D132" s="161" t="s">
        <v>125</v>
      </c>
      <c r="E132" s="200" t="s">
        <v>442</v>
      </c>
      <c r="F132" s="201" t="s">
        <v>325</v>
      </c>
      <c r="G132" s="156" t="str">
        <f t="shared" si="32"/>
        <v>197605172009121003</v>
      </c>
      <c r="H132" s="156" t="str">
        <f t="shared" si="33"/>
        <v>Penata / III/c</v>
      </c>
      <c r="I132" s="163" t="str">
        <f t="shared" si="34"/>
        <v>Ketua Jurusan Teknik Permesinan Kapal</v>
      </c>
      <c r="J132" s="165" t="str">
        <f t="shared" si="35"/>
        <v>Adi Wirawan Husodo, ST., MT.</v>
      </c>
      <c r="K132" s="157" t="str">
        <f t="shared" si="36"/>
        <v>197502201999031001</v>
      </c>
      <c r="L132" s="157" t="str">
        <f t="shared" si="37"/>
        <v>Pembina Tingkat I / IV/b</v>
      </c>
      <c r="M132" s="157" t="str">
        <f t="shared" si="38"/>
        <v>Wakil Direktur I</v>
      </c>
      <c r="N132" s="160">
        <v>30</v>
      </c>
    </row>
    <row r="133" spans="1:14">
      <c r="A133" s="157" t="s">
        <v>499</v>
      </c>
      <c r="B133" s="157" t="s">
        <v>500</v>
      </c>
      <c r="C133" s="157" t="str">
        <f t="shared" si="24"/>
        <v>Penata Muda Tingkat I / III/b</v>
      </c>
      <c r="D133" s="161" t="s">
        <v>125</v>
      </c>
      <c r="E133" s="200" t="s">
        <v>442</v>
      </c>
      <c r="F133" s="201" t="s">
        <v>325</v>
      </c>
      <c r="G133" s="156" t="str">
        <f t="shared" si="32"/>
        <v>197605172009121003</v>
      </c>
      <c r="H133" s="156" t="str">
        <f t="shared" si="33"/>
        <v>Penata / III/c</v>
      </c>
      <c r="I133" s="163" t="str">
        <f t="shared" si="34"/>
        <v>Ketua Jurusan Teknik Permesinan Kapal</v>
      </c>
      <c r="J133" s="165" t="str">
        <f t="shared" si="35"/>
        <v>Adi Wirawan Husodo, ST., MT.</v>
      </c>
      <c r="K133" s="157" t="str">
        <f t="shared" si="36"/>
        <v>197502201999031001</v>
      </c>
      <c r="L133" s="157" t="str">
        <f t="shared" si="37"/>
        <v>Pembina Tingkat I / IV/b</v>
      </c>
      <c r="M133" s="157" t="str">
        <f t="shared" si="38"/>
        <v>Wakil Direktur I</v>
      </c>
      <c r="N133" s="160">
        <v>31</v>
      </c>
    </row>
    <row r="134" spans="1:14">
      <c r="A134" s="157" t="s">
        <v>501</v>
      </c>
      <c r="B134" s="157" t="s">
        <v>502</v>
      </c>
      <c r="C134" s="157" t="str">
        <f t="shared" si="24"/>
        <v>Pembina / IV/a</v>
      </c>
      <c r="D134" s="161" t="s">
        <v>248</v>
      </c>
      <c r="E134" s="200" t="s">
        <v>503</v>
      </c>
      <c r="F134" s="201" t="s">
        <v>426</v>
      </c>
      <c r="G134" s="156" t="str">
        <f t="shared" si="32"/>
        <v>196910151995011001</v>
      </c>
      <c r="H134" s="156" t="str">
        <f t="shared" si="33"/>
        <v>Penata Tingkat I / III/d</v>
      </c>
      <c r="I134" s="163" t="str">
        <f t="shared" si="34"/>
        <v>Ketua Jurusan Teknik Bangunan Kapal</v>
      </c>
      <c r="J134" s="165" t="str">
        <f t="shared" si="35"/>
        <v>Adi Wirawan Husodo, ST., MT.</v>
      </c>
      <c r="K134" s="157" t="str">
        <f t="shared" si="36"/>
        <v>197502201999031001</v>
      </c>
      <c r="L134" s="157" t="str">
        <f t="shared" si="37"/>
        <v>Pembina Tingkat I / IV/b</v>
      </c>
      <c r="M134" s="157" t="str">
        <f t="shared" si="38"/>
        <v>Wakil Direktur I</v>
      </c>
      <c r="N134" s="160">
        <v>32</v>
      </c>
    </row>
    <row r="135" spans="1:14">
      <c r="A135" s="157" t="s">
        <v>504</v>
      </c>
      <c r="B135" s="157" t="s">
        <v>505</v>
      </c>
      <c r="C135" s="157" t="str">
        <f t="shared" si="24"/>
        <v>Penata Muda Tingkat I / III/b</v>
      </c>
      <c r="D135" s="161" t="s">
        <v>125</v>
      </c>
      <c r="E135" s="200" t="s">
        <v>442</v>
      </c>
      <c r="F135" s="201" t="s">
        <v>424</v>
      </c>
      <c r="G135" s="156" t="str">
        <f t="shared" si="32"/>
        <v>197305222000031001</v>
      </c>
      <c r="H135" s="156" t="str">
        <f t="shared" si="33"/>
        <v>Penata Tingkat I / III/d</v>
      </c>
      <c r="I135" s="163" t="str">
        <f t="shared" si="34"/>
        <v>Ketua Jurusan Teknik Kelistrikan Kapal</v>
      </c>
      <c r="J135" s="165" t="str">
        <f t="shared" si="35"/>
        <v>Adi Wirawan Husodo, ST., MT.</v>
      </c>
      <c r="K135" s="157" t="str">
        <f t="shared" si="36"/>
        <v>197502201999031001</v>
      </c>
      <c r="L135" s="157" t="str">
        <f t="shared" si="37"/>
        <v>Pembina Tingkat I / IV/b</v>
      </c>
      <c r="M135" s="157" t="str">
        <f t="shared" si="38"/>
        <v>Wakil Direktur I</v>
      </c>
      <c r="N135" s="160">
        <v>33</v>
      </c>
    </row>
    <row r="136" spans="1:14">
      <c r="A136" s="157" t="s">
        <v>506</v>
      </c>
      <c r="B136" s="157" t="s">
        <v>507</v>
      </c>
      <c r="C136" s="157" t="str">
        <f t="shared" si="24"/>
        <v>Penata Tingkat I / III/d</v>
      </c>
      <c r="D136" s="161" t="s">
        <v>186</v>
      </c>
      <c r="E136" s="200" t="s">
        <v>464</v>
      </c>
      <c r="F136" s="201" t="s">
        <v>424</v>
      </c>
      <c r="G136" s="156" t="str">
        <f t="shared" si="32"/>
        <v>197305222000031001</v>
      </c>
      <c r="H136" s="156" t="str">
        <f t="shared" si="33"/>
        <v>Penata Tingkat I / III/d</v>
      </c>
      <c r="I136" s="163" t="str">
        <f t="shared" si="34"/>
        <v>Ketua Jurusan Teknik Kelistrikan Kapal</v>
      </c>
      <c r="J136" s="165" t="str">
        <f t="shared" si="35"/>
        <v>Adi Wirawan Husodo, ST., MT.</v>
      </c>
      <c r="K136" s="157" t="str">
        <f t="shared" si="36"/>
        <v>197502201999031001</v>
      </c>
      <c r="L136" s="157" t="str">
        <f t="shared" si="37"/>
        <v>Pembina Tingkat I / IV/b</v>
      </c>
      <c r="M136" s="157" t="str">
        <f t="shared" si="38"/>
        <v>Wakil Direktur I</v>
      </c>
      <c r="N136" s="160">
        <v>34</v>
      </c>
    </row>
    <row r="137" spans="1:14">
      <c r="A137" s="157" t="s">
        <v>508</v>
      </c>
      <c r="B137" s="157" t="s">
        <v>509</v>
      </c>
      <c r="C137" s="157" t="str">
        <f t="shared" si="24"/>
        <v>Penata Tingkat I / III/d</v>
      </c>
      <c r="D137" s="161" t="s">
        <v>186</v>
      </c>
      <c r="E137" s="200" t="s">
        <v>464</v>
      </c>
      <c r="F137" s="201" t="s">
        <v>424</v>
      </c>
      <c r="G137" s="156" t="str">
        <f t="shared" si="32"/>
        <v>197305222000031001</v>
      </c>
      <c r="H137" s="156" t="str">
        <f t="shared" si="33"/>
        <v>Penata Tingkat I / III/d</v>
      </c>
      <c r="I137" s="163" t="str">
        <f t="shared" si="34"/>
        <v>Ketua Jurusan Teknik Kelistrikan Kapal</v>
      </c>
      <c r="J137" s="165" t="str">
        <f t="shared" si="35"/>
        <v>Adi Wirawan Husodo, ST., MT.</v>
      </c>
      <c r="K137" s="157" t="str">
        <f t="shared" si="36"/>
        <v>197502201999031001</v>
      </c>
      <c r="L137" s="157" t="str">
        <f t="shared" si="37"/>
        <v>Pembina Tingkat I / IV/b</v>
      </c>
      <c r="M137" s="157" t="str">
        <f t="shared" si="38"/>
        <v>Wakil Direktur I</v>
      </c>
      <c r="N137" s="160">
        <v>35</v>
      </c>
    </row>
    <row r="138" spans="1:14">
      <c r="A138" s="157" t="s">
        <v>510</v>
      </c>
      <c r="B138" s="157" t="s">
        <v>511</v>
      </c>
      <c r="C138" s="157" t="str">
        <f t="shared" si="24"/>
        <v>Penata / III/c</v>
      </c>
      <c r="D138" s="161" t="s">
        <v>122</v>
      </c>
      <c r="E138" s="200" t="s">
        <v>464</v>
      </c>
      <c r="F138" s="201" t="s">
        <v>325</v>
      </c>
      <c r="G138" s="156" t="str">
        <f t="shared" si="32"/>
        <v>197605172009121003</v>
      </c>
      <c r="H138" s="156" t="str">
        <f t="shared" si="33"/>
        <v>Penata / III/c</v>
      </c>
      <c r="I138" s="163" t="str">
        <f t="shared" si="34"/>
        <v>Ketua Jurusan Teknik Permesinan Kapal</v>
      </c>
      <c r="J138" s="165" t="str">
        <f t="shared" si="35"/>
        <v>Adi Wirawan Husodo, ST., MT.</v>
      </c>
      <c r="K138" s="157" t="str">
        <f t="shared" si="36"/>
        <v>197502201999031001</v>
      </c>
      <c r="L138" s="157" t="str">
        <f t="shared" si="37"/>
        <v>Pembina Tingkat I / IV/b</v>
      </c>
      <c r="M138" s="157" t="str">
        <f t="shared" si="38"/>
        <v>Wakil Direktur I</v>
      </c>
      <c r="N138" s="160">
        <v>36</v>
      </c>
    </row>
    <row r="139" spans="1:14">
      <c r="A139" s="157" t="s">
        <v>512</v>
      </c>
      <c r="B139" s="157" t="s">
        <v>513</v>
      </c>
      <c r="C139" s="157" t="str">
        <f t="shared" si="24"/>
        <v>Penata Tingkat I / III/d</v>
      </c>
      <c r="D139" s="161" t="s">
        <v>186</v>
      </c>
      <c r="E139" s="200" t="s">
        <v>464</v>
      </c>
      <c r="F139" s="201" t="s">
        <v>325</v>
      </c>
      <c r="G139" s="156" t="str">
        <f t="shared" si="32"/>
        <v>197605172009121003</v>
      </c>
      <c r="H139" s="156" t="str">
        <f t="shared" si="33"/>
        <v>Penata / III/c</v>
      </c>
      <c r="I139" s="163" t="str">
        <f t="shared" si="34"/>
        <v>Ketua Jurusan Teknik Permesinan Kapal</v>
      </c>
      <c r="J139" s="165" t="str">
        <f t="shared" si="35"/>
        <v>Adi Wirawan Husodo, ST., MT.</v>
      </c>
      <c r="K139" s="157" t="str">
        <f t="shared" si="36"/>
        <v>197502201999031001</v>
      </c>
      <c r="L139" s="157" t="str">
        <f t="shared" si="37"/>
        <v>Pembina Tingkat I / IV/b</v>
      </c>
      <c r="M139" s="157" t="str">
        <f t="shared" si="38"/>
        <v>Wakil Direktur I</v>
      </c>
      <c r="N139" s="160">
        <v>37</v>
      </c>
    </row>
    <row r="140" spans="1:14">
      <c r="A140" s="157" t="s">
        <v>514</v>
      </c>
      <c r="B140" s="157" t="s">
        <v>515</v>
      </c>
      <c r="C140" s="157" t="str">
        <f t="shared" si="24"/>
        <v>Penata Tingkat I / III/d</v>
      </c>
      <c r="D140" s="161" t="s">
        <v>186</v>
      </c>
      <c r="E140" s="200" t="s">
        <v>439</v>
      </c>
      <c r="F140" s="201" t="s">
        <v>325</v>
      </c>
      <c r="G140" s="156" t="str">
        <f t="shared" si="32"/>
        <v>197605172009121003</v>
      </c>
      <c r="H140" s="156" t="str">
        <f t="shared" si="33"/>
        <v>Penata / III/c</v>
      </c>
      <c r="I140" s="163" t="str">
        <f t="shared" si="34"/>
        <v>Ketua Jurusan Teknik Permesinan Kapal</v>
      </c>
      <c r="J140" s="165" t="str">
        <f t="shared" si="35"/>
        <v>Adi Wirawan Husodo, ST., MT.</v>
      </c>
      <c r="K140" s="157" t="str">
        <f t="shared" si="36"/>
        <v>197502201999031001</v>
      </c>
      <c r="L140" s="157" t="str">
        <f t="shared" si="37"/>
        <v>Pembina Tingkat I / IV/b</v>
      </c>
      <c r="M140" s="157" t="str">
        <f t="shared" si="38"/>
        <v>Wakil Direktur I</v>
      </c>
      <c r="N140" s="160">
        <v>38</v>
      </c>
    </row>
    <row r="141" spans="1:14">
      <c r="A141" s="157" t="s">
        <v>516</v>
      </c>
      <c r="B141" s="157" t="s">
        <v>517</v>
      </c>
      <c r="C141" s="157" t="str">
        <f t="shared" si="24"/>
        <v>Pembina Tingkat I / IV/b</v>
      </c>
      <c r="D141" s="161" t="s">
        <v>443</v>
      </c>
      <c r="E141" s="200" t="s">
        <v>503</v>
      </c>
      <c r="F141" s="201" t="s">
        <v>426</v>
      </c>
      <c r="G141" s="156" t="str">
        <f t="shared" si="32"/>
        <v>196910151995011001</v>
      </c>
      <c r="H141" s="156" t="str">
        <f t="shared" si="33"/>
        <v>Penata Tingkat I / III/d</v>
      </c>
      <c r="I141" s="163" t="str">
        <f t="shared" si="34"/>
        <v>Ketua Jurusan Teknik Bangunan Kapal</v>
      </c>
      <c r="J141" s="165" t="str">
        <f t="shared" si="35"/>
        <v>Adi Wirawan Husodo, ST., MT.</v>
      </c>
      <c r="K141" s="157" t="str">
        <f t="shared" si="36"/>
        <v>197502201999031001</v>
      </c>
      <c r="L141" s="157" t="str">
        <f t="shared" si="37"/>
        <v>Pembina Tingkat I / IV/b</v>
      </c>
      <c r="M141" s="157" t="str">
        <f t="shared" si="38"/>
        <v>Wakil Direktur I</v>
      </c>
      <c r="N141" s="160">
        <v>39</v>
      </c>
    </row>
    <row r="142" spans="1:14">
      <c r="A142" s="157" t="s">
        <v>518</v>
      </c>
      <c r="B142" s="157" t="s">
        <v>519</v>
      </c>
      <c r="C142" s="157" t="str">
        <f t="shared" si="24"/>
        <v>Penata Muda Tingkat I / III/b</v>
      </c>
      <c r="D142" s="161" t="s">
        <v>125</v>
      </c>
      <c r="E142" s="200" t="s">
        <v>442</v>
      </c>
      <c r="F142" s="201" t="s">
        <v>325</v>
      </c>
      <c r="G142" s="156" t="str">
        <f t="shared" si="32"/>
        <v>197605172009121003</v>
      </c>
      <c r="H142" s="156" t="str">
        <f t="shared" si="33"/>
        <v>Penata / III/c</v>
      </c>
      <c r="I142" s="163" t="str">
        <f t="shared" si="34"/>
        <v>Ketua Jurusan Teknik Permesinan Kapal</v>
      </c>
      <c r="J142" s="165" t="str">
        <f t="shared" si="35"/>
        <v>Adi Wirawan Husodo, ST., MT.</v>
      </c>
      <c r="K142" s="157" t="str">
        <f t="shared" si="36"/>
        <v>197502201999031001</v>
      </c>
      <c r="L142" s="157" t="str">
        <f t="shared" si="37"/>
        <v>Pembina Tingkat I / IV/b</v>
      </c>
      <c r="M142" s="157" t="str">
        <f t="shared" si="38"/>
        <v>Wakil Direktur I</v>
      </c>
      <c r="N142" s="160">
        <v>40</v>
      </c>
    </row>
    <row r="143" spans="1:14">
      <c r="A143" s="157" t="s">
        <v>520</v>
      </c>
      <c r="B143" s="157" t="s">
        <v>521</v>
      </c>
      <c r="C143" s="157" t="str">
        <f t="shared" si="24"/>
        <v>Pembina Tingkat I / IV/b</v>
      </c>
      <c r="D143" s="161" t="s">
        <v>443</v>
      </c>
      <c r="E143" s="200" t="s">
        <v>444</v>
      </c>
      <c r="F143" s="201" t="s">
        <v>424</v>
      </c>
      <c r="G143" s="156" t="str">
        <f t="shared" si="32"/>
        <v>197305222000031001</v>
      </c>
      <c r="H143" s="156" t="str">
        <f t="shared" si="33"/>
        <v>Penata Tingkat I / III/d</v>
      </c>
      <c r="I143" s="163" t="str">
        <f t="shared" si="34"/>
        <v>Ketua Jurusan Teknik Kelistrikan Kapal</v>
      </c>
      <c r="J143" s="165" t="str">
        <f t="shared" si="35"/>
        <v>Adi Wirawan Husodo, ST., MT.</v>
      </c>
      <c r="K143" s="157" t="str">
        <f t="shared" si="36"/>
        <v>197502201999031001</v>
      </c>
      <c r="L143" s="157" t="str">
        <f t="shared" si="37"/>
        <v>Pembina Tingkat I / IV/b</v>
      </c>
      <c r="M143" s="157" t="str">
        <f t="shared" si="38"/>
        <v>Wakil Direktur I</v>
      </c>
      <c r="N143" s="160">
        <v>41</v>
      </c>
    </row>
    <row r="144" spans="1:14">
      <c r="A144" s="157" t="s">
        <v>522</v>
      </c>
      <c r="B144" s="157" t="s">
        <v>523</v>
      </c>
      <c r="C144" s="157" t="str">
        <f t="shared" si="24"/>
        <v>Penata Tingkat I / III/d</v>
      </c>
      <c r="D144" s="161" t="s">
        <v>186</v>
      </c>
      <c r="E144" s="200" t="s">
        <v>464</v>
      </c>
      <c r="F144" s="201" t="s">
        <v>424</v>
      </c>
      <c r="G144" s="156" t="str">
        <f t="shared" si="32"/>
        <v>197305222000031001</v>
      </c>
      <c r="H144" s="156" t="str">
        <f t="shared" si="33"/>
        <v>Penata Tingkat I / III/d</v>
      </c>
      <c r="I144" s="163" t="str">
        <f t="shared" si="34"/>
        <v>Ketua Jurusan Teknik Kelistrikan Kapal</v>
      </c>
      <c r="J144" s="165" t="str">
        <f t="shared" si="35"/>
        <v>Adi Wirawan Husodo, ST., MT.</v>
      </c>
      <c r="K144" s="157" t="str">
        <f t="shared" si="36"/>
        <v>197502201999031001</v>
      </c>
      <c r="L144" s="157" t="str">
        <f t="shared" si="37"/>
        <v>Pembina Tingkat I / IV/b</v>
      </c>
      <c r="M144" s="157" t="str">
        <f t="shared" si="38"/>
        <v>Wakil Direktur I</v>
      </c>
      <c r="N144" s="160">
        <v>42</v>
      </c>
    </row>
    <row r="145" spans="1:14">
      <c r="A145" s="157" t="s">
        <v>524</v>
      </c>
      <c r="B145" s="157" t="s">
        <v>525</v>
      </c>
      <c r="C145" s="157" t="str">
        <f t="shared" si="24"/>
        <v>Pembina / IV/a</v>
      </c>
      <c r="D145" s="161" t="s">
        <v>248</v>
      </c>
      <c r="E145" s="200" t="s">
        <v>444</v>
      </c>
      <c r="F145" s="201" t="s">
        <v>325</v>
      </c>
      <c r="G145" s="156" t="str">
        <f t="shared" si="32"/>
        <v>197605172009121003</v>
      </c>
      <c r="H145" s="156" t="str">
        <f t="shared" si="33"/>
        <v>Penata / III/c</v>
      </c>
      <c r="I145" s="163" t="str">
        <f t="shared" si="34"/>
        <v>Ketua Jurusan Teknik Permesinan Kapal</v>
      </c>
      <c r="J145" s="165" t="str">
        <f t="shared" si="35"/>
        <v>Adi Wirawan Husodo, ST., MT.</v>
      </c>
      <c r="K145" s="157" t="str">
        <f t="shared" si="36"/>
        <v>197502201999031001</v>
      </c>
      <c r="L145" s="157" t="str">
        <f t="shared" si="37"/>
        <v>Pembina Tingkat I / IV/b</v>
      </c>
      <c r="M145" s="157" t="str">
        <f t="shared" si="38"/>
        <v>Wakil Direktur I</v>
      </c>
      <c r="N145" s="160">
        <v>43</v>
      </c>
    </row>
    <row r="146" spans="1:14">
      <c r="A146" s="157" t="s">
        <v>526</v>
      </c>
      <c r="B146" s="157" t="s">
        <v>527</v>
      </c>
      <c r="C146" s="157" t="str">
        <f t="shared" si="24"/>
        <v>Penata Muda Tingkat I / III/b</v>
      </c>
      <c r="D146" s="161" t="s">
        <v>125</v>
      </c>
      <c r="E146" s="200" t="s">
        <v>449</v>
      </c>
      <c r="F146" s="201" t="s">
        <v>424</v>
      </c>
      <c r="G146" s="156" t="str">
        <f t="shared" si="32"/>
        <v>197305222000031001</v>
      </c>
      <c r="H146" s="156" t="str">
        <f t="shared" si="33"/>
        <v>Penata Tingkat I / III/d</v>
      </c>
      <c r="I146" s="163" t="str">
        <f t="shared" si="34"/>
        <v>Ketua Jurusan Teknik Kelistrikan Kapal</v>
      </c>
      <c r="J146" s="165" t="str">
        <f t="shared" si="35"/>
        <v>Adi Wirawan Husodo, ST., MT.</v>
      </c>
      <c r="K146" s="157" t="str">
        <f t="shared" si="36"/>
        <v>197502201999031001</v>
      </c>
      <c r="L146" s="157" t="str">
        <f t="shared" si="37"/>
        <v>Pembina Tingkat I / IV/b</v>
      </c>
      <c r="M146" s="157" t="str">
        <f t="shared" si="38"/>
        <v>Wakil Direktur I</v>
      </c>
      <c r="N146" s="160">
        <v>44</v>
      </c>
    </row>
    <row r="147" spans="1:14">
      <c r="A147" s="157" t="s">
        <v>528</v>
      </c>
      <c r="B147" s="157" t="s">
        <v>529</v>
      </c>
      <c r="C147" s="157" t="str">
        <f t="shared" si="24"/>
        <v>Penata / III/c</v>
      </c>
      <c r="D147" s="161" t="s">
        <v>122</v>
      </c>
      <c r="E147" s="200" t="s">
        <v>464</v>
      </c>
      <c r="F147" s="201" t="s">
        <v>426</v>
      </c>
      <c r="G147" s="156" t="str">
        <f t="shared" si="32"/>
        <v>196910151995011001</v>
      </c>
      <c r="H147" s="156" t="str">
        <f t="shared" si="33"/>
        <v>Penata Tingkat I / III/d</v>
      </c>
      <c r="I147" s="163" t="str">
        <f t="shared" si="34"/>
        <v>Ketua Jurusan Teknik Bangunan Kapal</v>
      </c>
      <c r="J147" s="165" t="str">
        <f t="shared" si="35"/>
        <v>Adi Wirawan Husodo, ST., MT.</v>
      </c>
      <c r="K147" s="157" t="str">
        <f t="shared" si="36"/>
        <v>197502201999031001</v>
      </c>
      <c r="L147" s="157" t="str">
        <f t="shared" si="37"/>
        <v>Pembina Tingkat I / IV/b</v>
      </c>
      <c r="M147" s="157" t="str">
        <f t="shared" si="38"/>
        <v>Wakil Direktur I</v>
      </c>
      <c r="N147" s="160">
        <v>45</v>
      </c>
    </row>
    <row r="148" spans="1:14">
      <c r="A148" s="157" t="s">
        <v>530</v>
      </c>
      <c r="B148" s="157" t="s">
        <v>531</v>
      </c>
      <c r="C148" s="157" t="str">
        <f t="shared" si="24"/>
        <v>Penata Muda Tingkat I / III/b</v>
      </c>
      <c r="D148" s="161" t="s">
        <v>125</v>
      </c>
      <c r="E148" s="200" t="s">
        <v>449</v>
      </c>
      <c r="F148" s="201" t="s">
        <v>325</v>
      </c>
      <c r="G148" s="156" t="str">
        <f t="shared" si="32"/>
        <v>197605172009121003</v>
      </c>
      <c r="H148" s="156" t="str">
        <f t="shared" si="33"/>
        <v>Penata / III/c</v>
      </c>
      <c r="I148" s="163" t="str">
        <f t="shared" si="34"/>
        <v>Ketua Jurusan Teknik Permesinan Kapal</v>
      </c>
      <c r="J148" s="165" t="str">
        <f t="shared" si="35"/>
        <v>Adi Wirawan Husodo, ST., MT.</v>
      </c>
      <c r="K148" s="157" t="str">
        <f t="shared" si="36"/>
        <v>197502201999031001</v>
      </c>
      <c r="L148" s="157" t="str">
        <f t="shared" si="37"/>
        <v>Pembina Tingkat I / IV/b</v>
      </c>
      <c r="M148" s="157" t="str">
        <f t="shared" si="38"/>
        <v>Wakil Direktur I</v>
      </c>
      <c r="N148" s="160">
        <v>46</v>
      </c>
    </row>
    <row r="149" spans="1:14">
      <c r="A149" s="157" t="s">
        <v>532</v>
      </c>
      <c r="B149" s="157" t="s">
        <v>533</v>
      </c>
      <c r="C149" s="157" t="str">
        <f t="shared" si="24"/>
        <v>Penata Muda Tingkat I / III/b</v>
      </c>
      <c r="D149" s="161" t="s">
        <v>125</v>
      </c>
      <c r="E149" s="200" t="s">
        <v>449</v>
      </c>
      <c r="F149" s="201" t="s">
        <v>426</v>
      </c>
      <c r="G149" s="156" t="str">
        <f t="shared" si="32"/>
        <v>196910151995011001</v>
      </c>
      <c r="H149" s="156" t="str">
        <f t="shared" si="33"/>
        <v>Penata Tingkat I / III/d</v>
      </c>
      <c r="I149" s="163" t="str">
        <f t="shared" si="34"/>
        <v>Ketua Jurusan Teknik Bangunan Kapal</v>
      </c>
      <c r="J149" s="165" t="str">
        <f t="shared" si="35"/>
        <v>Adi Wirawan Husodo, ST., MT.</v>
      </c>
      <c r="K149" s="157" t="str">
        <f t="shared" si="36"/>
        <v>197502201999031001</v>
      </c>
      <c r="L149" s="157" t="str">
        <f t="shared" si="37"/>
        <v>Pembina Tingkat I / IV/b</v>
      </c>
      <c r="M149" s="157" t="str">
        <f t="shared" si="38"/>
        <v>Wakil Direktur I</v>
      </c>
      <c r="N149" s="160">
        <v>47</v>
      </c>
    </row>
    <row r="150" spans="1:14">
      <c r="A150" s="157" t="s">
        <v>534</v>
      </c>
      <c r="B150" s="157" t="s">
        <v>535</v>
      </c>
      <c r="C150" s="157" t="str">
        <f t="shared" si="24"/>
        <v>Penata / III/c</v>
      </c>
      <c r="D150" s="161" t="s">
        <v>122</v>
      </c>
      <c r="E150" s="200" t="s">
        <v>464</v>
      </c>
      <c r="F150" s="201" t="s">
        <v>325</v>
      </c>
      <c r="G150" s="156" t="str">
        <f t="shared" si="32"/>
        <v>197605172009121003</v>
      </c>
      <c r="H150" s="156" t="str">
        <f t="shared" si="33"/>
        <v>Penata / III/c</v>
      </c>
      <c r="I150" s="163" t="str">
        <f t="shared" si="34"/>
        <v>Ketua Jurusan Teknik Permesinan Kapal</v>
      </c>
      <c r="J150" s="165" t="str">
        <f t="shared" si="35"/>
        <v>Adi Wirawan Husodo, ST., MT.</v>
      </c>
      <c r="K150" s="157" t="str">
        <f t="shared" si="36"/>
        <v>197502201999031001</v>
      </c>
      <c r="L150" s="157" t="str">
        <f t="shared" si="37"/>
        <v>Pembina Tingkat I / IV/b</v>
      </c>
      <c r="M150" s="157" t="str">
        <f t="shared" si="38"/>
        <v>Wakil Direktur I</v>
      </c>
      <c r="N150" s="160">
        <v>48</v>
      </c>
    </row>
    <row r="151" spans="1:14">
      <c r="A151" s="157" t="s">
        <v>325</v>
      </c>
      <c r="B151" s="157" t="s">
        <v>326</v>
      </c>
      <c r="C151" s="157" t="str">
        <f t="shared" si="24"/>
        <v>Penata / III/c</v>
      </c>
      <c r="D151" s="161" t="s">
        <v>122</v>
      </c>
      <c r="E151" s="200" t="s">
        <v>464</v>
      </c>
      <c r="F151" s="201" t="s">
        <v>322</v>
      </c>
      <c r="G151" s="156" t="str">
        <f t="shared" si="32"/>
        <v>197502201999031001</v>
      </c>
      <c r="H151" s="156" t="str">
        <f t="shared" si="33"/>
        <v>Pembina Tingkat I / IV/b</v>
      </c>
      <c r="I151" s="163" t="str">
        <f t="shared" si="34"/>
        <v>Wakil Direktur I</v>
      </c>
      <c r="J151" s="165" t="str">
        <f t="shared" si="35"/>
        <v>Ir. Eko Julianto, M.Sc., FRINA</v>
      </c>
      <c r="K151" s="157" t="str">
        <f t="shared" si="36"/>
        <v>196501231991031002</v>
      </c>
      <c r="L151" s="157" t="str">
        <f t="shared" si="37"/>
        <v>Pembina Tingkat I / IV/b</v>
      </c>
      <c r="M151" s="157" t="str">
        <f t="shared" si="38"/>
        <v>Direktur</v>
      </c>
      <c r="N151" s="160">
        <v>49</v>
      </c>
    </row>
    <row r="152" spans="1:14">
      <c r="A152" s="157" t="s">
        <v>536</v>
      </c>
      <c r="B152" s="157" t="s">
        <v>537</v>
      </c>
      <c r="C152" s="157" t="str">
        <f t="shared" si="24"/>
        <v>Penata Tingkat I / III/d</v>
      </c>
      <c r="D152" s="161" t="s">
        <v>186</v>
      </c>
      <c r="E152" s="200" t="s">
        <v>439</v>
      </c>
      <c r="F152" s="201" t="s">
        <v>424</v>
      </c>
      <c r="G152" s="156" t="str">
        <f t="shared" si="32"/>
        <v>197305222000031001</v>
      </c>
      <c r="H152" s="156" t="str">
        <f t="shared" si="33"/>
        <v>Penata Tingkat I / III/d</v>
      </c>
      <c r="I152" s="163" t="str">
        <f t="shared" si="34"/>
        <v>Ketua Jurusan Teknik Kelistrikan Kapal</v>
      </c>
      <c r="J152" s="165" t="str">
        <f t="shared" si="35"/>
        <v>Adi Wirawan Husodo, ST., MT.</v>
      </c>
      <c r="K152" s="157" t="str">
        <f t="shared" si="36"/>
        <v>197502201999031001</v>
      </c>
      <c r="L152" s="157" t="str">
        <f t="shared" si="37"/>
        <v>Pembina Tingkat I / IV/b</v>
      </c>
      <c r="M152" s="157" t="str">
        <f t="shared" si="38"/>
        <v>Wakil Direktur I</v>
      </c>
      <c r="N152" s="160">
        <v>50</v>
      </c>
    </row>
    <row r="153" spans="1:14">
      <c r="A153" s="157" t="s">
        <v>538</v>
      </c>
      <c r="B153" s="157" t="s">
        <v>539</v>
      </c>
      <c r="C153" s="157" t="str">
        <f t="shared" si="24"/>
        <v>Penata Tingkat I / III/d</v>
      </c>
      <c r="D153" s="161" t="s">
        <v>186</v>
      </c>
      <c r="E153" s="200" t="s">
        <v>464</v>
      </c>
      <c r="F153" s="201" t="s">
        <v>325</v>
      </c>
      <c r="G153" s="156" t="str">
        <f t="shared" si="32"/>
        <v>197605172009121003</v>
      </c>
      <c r="H153" s="156" t="str">
        <f t="shared" si="33"/>
        <v>Penata / III/c</v>
      </c>
      <c r="I153" s="163" t="str">
        <f t="shared" si="34"/>
        <v>Ketua Jurusan Teknik Permesinan Kapal</v>
      </c>
      <c r="J153" s="165" t="str">
        <f t="shared" si="35"/>
        <v>Adi Wirawan Husodo, ST., MT.</v>
      </c>
      <c r="K153" s="157" t="str">
        <f t="shared" si="36"/>
        <v>197502201999031001</v>
      </c>
      <c r="L153" s="157" t="str">
        <f t="shared" si="37"/>
        <v>Pembina Tingkat I / IV/b</v>
      </c>
      <c r="M153" s="157" t="str">
        <f t="shared" si="38"/>
        <v>Wakil Direktur I</v>
      </c>
      <c r="N153" s="160">
        <v>51</v>
      </c>
    </row>
    <row r="154" spans="1:14">
      <c r="A154" s="157" t="s">
        <v>540</v>
      </c>
      <c r="B154" s="157" t="s">
        <v>541</v>
      </c>
      <c r="C154" s="157" t="str">
        <f t="shared" si="24"/>
        <v>Penata / III/c</v>
      </c>
      <c r="D154" s="161" t="s">
        <v>122</v>
      </c>
      <c r="E154" s="200" t="s">
        <v>439</v>
      </c>
      <c r="F154" s="201" t="s">
        <v>426</v>
      </c>
      <c r="G154" s="156" t="str">
        <f t="shared" si="32"/>
        <v>196910151995011001</v>
      </c>
      <c r="H154" s="156" t="str">
        <f t="shared" si="33"/>
        <v>Penata Tingkat I / III/d</v>
      </c>
      <c r="I154" s="163" t="str">
        <f t="shared" si="34"/>
        <v>Ketua Jurusan Teknik Bangunan Kapal</v>
      </c>
      <c r="J154" s="165" t="str">
        <f t="shared" si="35"/>
        <v>Adi Wirawan Husodo, ST., MT.</v>
      </c>
      <c r="K154" s="157" t="str">
        <f t="shared" si="36"/>
        <v>197502201999031001</v>
      </c>
      <c r="L154" s="157" t="str">
        <f t="shared" si="37"/>
        <v>Pembina Tingkat I / IV/b</v>
      </c>
      <c r="M154" s="157" t="str">
        <f t="shared" si="38"/>
        <v>Wakil Direktur I</v>
      </c>
      <c r="N154" s="160">
        <v>52</v>
      </c>
    </row>
    <row r="155" spans="1:14">
      <c r="A155" s="157" t="s">
        <v>542</v>
      </c>
      <c r="B155" s="157" t="s">
        <v>543</v>
      </c>
      <c r="C155" s="157" t="str">
        <f t="shared" si="24"/>
        <v>Penata Muda Tingkat I / III/b</v>
      </c>
      <c r="D155" s="161" t="s">
        <v>125</v>
      </c>
      <c r="E155" s="200" t="s">
        <v>449</v>
      </c>
      <c r="F155" s="201" t="s">
        <v>325</v>
      </c>
      <c r="G155" s="156" t="str">
        <f t="shared" si="32"/>
        <v>197605172009121003</v>
      </c>
      <c r="H155" s="156" t="str">
        <f t="shared" si="33"/>
        <v>Penata / III/c</v>
      </c>
      <c r="I155" s="163" t="str">
        <f t="shared" si="34"/>
        <v>Ketua Jurusan Teknik Permesinan Kapal</v>
      </c>
      <c r="J155" s="165" t="str">
        <f t="shared" si="35"/>
        <v>Adi Wirawan Husodo, ST., MT.</v>
      </c>
      <c r="K155" s="157" t="str">
        <f t="shared" si="36"/>
        <v>197502201999031001</v>
      </c>
      <c r="L155" s="157" t="str">
        <f t="shared" si="37"/>
        <v>Pembina Tingkat I / IV/b</v>
      </c>
      <c r="M155" s="157" t="str">
        <f t="shared" si="38"/>
        <v>Wakil Direktur I</v>
      </c>
      <c r="N155" s="160">
        <v>53</v>
      </c>
    </row>
    <row r="156" spans="1:14">
      <c r="A156" s="157" t="s">
        <v>544</v>
      </c>
      <c r="B156" s="157" t="s">
        <v>545</v>
      </c>
      <c r="C156" s="157" t="str">
        <f t="shared" si="24"/>
        <v>Penata Muda Tingkat I / III/b</v>
      </c>
      <c r="D156" s="161" t="s">
        <v>125</v>
      </c>
      <c r="E156" s="200" t="s">
        <v>442</v>
      </c>
      <c r="F156" s="201" t="s">
        <v>325</v>
      </c>
      <c r="G156" s="156" t="str">
        <f t="shared" si="32"/>
        <v>197605172009121003</v>
      </c>
      <c r="H156" s="156" t="str">
        <f t="shared" si="33"/>
        <v>Penata / III/c</v>
      </c>
      <c r="I156" s="163" t="str">
        <f t="shared" si="34"/>
        <v>Ketua Jurusan Teknik Permesinan Kapal</v>
      </c>
      <c r="J156" s="165" t="str">
        <f t="shared" si="35"/>
        <v>Adi Wirawan Husodo, ST., MT.</v>
      </c>
      <c r="K156" s="157" t="str">
        <f t="shared" si="36"/>
        <v>197502201999031001</v>
      </c>
      <c r="L156" s="157" t="str">
        <f t="shared" si="37"/>
        <v>Pembina Tingkat I / IV/b</v>
      </c>
      <c r="M156" s="157" t="str">
        <f t="shared" si="38"/>
        <v>Wakil Direktur I</v>
      </c>
      <c r="N156" s="160">
        <v>54</v>
      </c>
    </row>
    <row r="157" spans="1:14">
      <c r="A157" s="157" t="s">
        <v>546</v>
      </c>
      <c r="B157" s="157" t="s">
        <v>547</v>
      </c>
      <c r="C157" s="157" t="str">
        <f t="shared" ref="C157:C220" si="39">IF(D157="II/a","Pengatur Muda / II/a",IF(D157="II/b","Pengatur Muda Tingkat I  / II/b",IF(D157="II/c","Pengatur / II/c",IF(D157="II/d","Pengatur Tingkat I / II/d",IF(D157="III/a","Penata Muda / III/a",IF(D157="III/b","Penata Muda Tingkat I / III/b",IF(D157="III/c","Penata / III/c",IF(D157="III/d","Penata Tingkat I / III/d",IF(D157="IV/a","Pembina / IV/a",IF(D157="IV/b","Pembina Tingkat I / IV/b",IF(D157="IV/c","Pembina Utama Muda / IV/c",IF(D157="IV/d","Pembina Utama Madya / IV/d"))))))))))))</f>
        <v>Penata Muda Tingkat I / III/b</v>
      </c>
      <c r="D157" s="161" t="s">
        <v>125</v>
      </c>
      <c r="E157" s="200" t="s">
        <v>449</v>
      </c>
      <c r="F157" s="201" t="s">
        <v>426</v>
      </c>
      <c r="G157" s="156" t="str">
        <f t="shared" si="32"/>
        <v>196910151995011001</v>
      </c>
      <c r="H157" s="156" t="str">
        <f t="shared" si="33"/>
        <v>Penata Tingkat I / III/d</v>
      </c>
      <c r="I157" s="163" t="str">
        <f t="shared" si="34"/>
        <v>Ketua Jurusan Teknik Bangunan Kapal</v>
      </c>
      <c r="J157" s="165" t="str">
        <f t="shared" si="35"/>
        <v>Adi Wirawan Husodo, ST., MT.</v>
      </c>
      <c r="K157" s="157" t="str">
        <f t="shared" si="36"/>
        <v>197502201999031001</v>
      </c>
      <c r="L157" s="157" t="str">
        <f t="shared" si="37"/>
        <v>Pembina Tingkat I / IV/b</v>
      </c>
      <c r="M157" s="157" t="str">
        <f t="shared" si="38"/>
        <v>Wakil Direktur I</v>
      </c>
      <c r="N157" s="160">
        <v>55</v>
      </c>
    </row>
    <row r="158" spans="1:14">
      <c r="A158" s="157" t="s">
        <v>548</v>
      </c>
      <c r="B158" s="157" t="s">
        <v>549</v>
      </c>
      <c r="C158" s="157" t="str">
        <f t="shared" si="39"/>
        <v>Penata Muda Tingkat I / III/b</v>
      </c>
      <c r="D158" s="161" t="s">
        <v>125</v>
      </c>
      <c r="E158" s="200" t="s">
        <v>449</v>
      </c>
      <c r="F158" s="201" t="s">
        <v>325</v>
      </c>
      <c r="G158" s="156" t="str">
        <f t="shared" si="32"/>
        <v>197605172009121003</v>
      </c>
      <c r="H158" s="156" t="str">
        <f t="shared" si="33"/>
        <v>Penata / III/c</v>
      </c>
      <c r="I158" s="163" t="str">
        <f t="shared" si="34"/>
        <v>Ketua Jurusan Teknik Permesinan Kapal</v>
      </c>
      <c r="J158" s="165" t="str">
        <f t="shared" si="35"/>
        <v>Adi Wirawan Husodo, ST., MT.</v>
      </c>
      <c r="K158" s="157" t="str">
        <f t="shared" si="36"/>
        <v>197502201999031001</v>
      </c>
      <c r="L158" s="157" t="str">
        <f t="shared" si="37"/>
        <v>Pembina Tingkat I / IV/b</v>
      </c>
      <c r="M158" s="157" t="str">
        <f t="shared" si="38"/>
        <v>Wakil Direktur I</v>
      </c>
      <c r="N158" s="160">
        <v>56</v>
      </c>
    </row>
    <row r="159" spans="1:14">
      <c r="A159" s="157" t="s">
        <v>550</v>
      </c>
      <c r="B159" s="157" t="s">
        <v>551</v>
      </c>
      <c r="C159" s="157" t="str">
        <f t="shared" si="39"/>
        <v>Penata / III/c</v>
      </c>
      <c r="D159" s="161" t="s">
        <v>122</v>
      </c>
      <c r="E159" s="200" t="s">
        <v>464</v>
      </c>
      <c r="F159" s="201" t="s">
        <v>325</v>
      </c>
      <c r="G159" s="156" t="str">
        <f t="shared" si="32"/>
        <v>197605172009121003</v>
      </c>
      <c r="H159" s="156" t="str">
        <f t="shared" si="33"/>
        <v>Penata / III/c</v>
      </c>
      <c r="I159" s="163" t="str">
        <f t="shared" si="34"/>
        <v>Ketua Jurusan Teknik Permesinan Kapal</v>
      </c>
      <c r="J159" s="165" t="str">
        <f t="shared" si="35"/>
        <v>Adi Wirawan Husodo, ST., MT.</v>
      </c>
      <c r="K159" s="157" t="str">
        <f t="shared" si="36"/>
        <v>197502201999031001</v>
      </c>
      <c r="L159" s="157" t="str">
        <f t="shared" si="37"/>
        <v>Pembina Tingkat I / IV/b</v>
      </c>
      <c r="M159" s="157" t="str">
        <f t="shared" si="38"/>
        <v>Wakil Direktur I</v>
      </c>
      <c r="N159" s="160">
        <v>57</v>
      </c>
    </row>
    <row r="160" spans="1:14">
      <c r="A160" s="157" t="s">
        <v>552</v>
      </c>
      <c r="B160" s="157" t="s">
        <v>553</v>
      </c>
      <c r="C160" s="157" t="str">
        <f t="shared" si="39"/>
        <v>Penata Tingkat I / III/d</v>
      </c>
      <c r="D160" s="161" t="s">
        <v>186</v>
      </c>
      <c r="E160" s="200" t="s">
        <v>439</v>
      </c>
      <c r="F160" s="201" t="s">
        <v>424</v>
      </c>
      <c r="G160" s="156" t="str">
        <f t="shared" si="32"/>
        <v>197305222000031001</v>
      </c>
      <c r="H160" s="156" t="str">
        <f t="shared" si="33"/>
        <v>Penata Tingkat I / III/d</v>
      </c>
      <c r="I160" s="163" t="str">
        <f t="shared" si="34"/>
        <v>Ketua Jurusan Teknik Kelistrikan Kapal</v>
      </c>
      <c r="J160" s="165" t="str">
        <f t="shared" si="35"/>
        <v>Adi Wirawan Husodo, ST., MT.</v>
      </c>
      <c r="K160" s="157" t="str">
        <f t="shared" si="36"/>
        <v>197502201999031001</v>
      </c>
      <c r="L160" s="157" t="str">
        <f t="shared" si="37"/>
        <v>Pembina Tingkat I / IV/b</v>
      </c>
      <c r="M160" s="157" t="str">
        <f t="shared" si="38"/>
        <v>Wakil Direktur I</v>
      </c>
      <c r="N160" s="160">
        <v>58</v>
      </c>
    </row>
    <row r="161" spans="1:14">
      <c r="A161" s="157" t="s">
        <v>327</v>
      </c>
      <c r="B161" s="157" t="s">
        <v>328</v>
      </c>
      <c r="C161" s="157" t="str">
        <f t="shared" si="39"/>
        <v>Penata / III/c</v>
      </c>
      <c r="D161" s="161" t="s">
        <v>122</v>
      </c>
      <c r="E161" s="200" t="s">
        <v>439</v>
      </c>
      <c r="F161" s="201" t="s">
        <v>426</v>
      </c>
      <c r="G161" s="156" t="str">
        <f t="shared" si="32"/>
        <v>196910151995011001</v>
      </c>
      <c r="H161" s="156" t="str">
        <f t="shared" si="33"/>
        <v>Penata Tingkat I / III/d</v>
      </c>
      <c r="I161" s="163" t="str">
        <f t="shared" si="34"/>
        <v>Ketua Jurusan Teknik Bangunan Kapal</v>
      </c>
      <c r="J161" s="165" t="str">
        <f t="shared" si="35"/>
        <v>Adi Wirawan Husodo, ST., MT.</v>
      </c>
      <c r="K161" s="157" t="str">
        <f t="shared" si="36"/>
        <v>197502201999031001</v>
      </c>
      <c r="L161" s="157" t="str">
        <f t="shared" si="37"/>
        <v>Pembina Tingkat I / IV/b</v>
      </c>
      <c r="M161" s="157" t="str">
        <f t="shared" si="38"/>
        <v>Wakil Direktur I</v>
      </c>
      <c r="N161" s="160">
        <v>59</v>
      </c>
    </row>
    <row r="162" spans="1:14">
      <c r="A162" s="157" t="s">
        <v>554</v>
      </c>
      <c r="B162" s="157" t="s">
        <v>555</v>
      </c>
      <c r="C162" s="157" t="str">
        <f t="shared" si="39"/>
        <v>Pembina / IV/a</v>
      </c>
      <c r="D162" s="161" t="s">
        <v>248</v>
      </c>
      <c r="E162" s="200" t="s">
        <v>444</v>
      </c>
      <c r="F162" s="201" t="s">
        <v>426</v>
      </c>
      <c r="G162" s="156" t="str">
        <f t="shared" si="32"/>
        <v>196910151995011001</v>
      </c>
      <c r="H162" s="156" t="str">
        <f t="shared" si="33"/>
        <v>Penata Tingkat I / III/d</v>
      </c>
      <c r="I162" s="163" t="str">
        <f t="shared" si="34"/>
        <v>Ketua Jurusan Teknik Bangunan Kapal</v>
      </c>
      <c r="J162" s="165" t="str">
        <f t="shared" si="35"/>
        <v>Adi Wirawan Husodo, ST., MT.</v>
      </c>
      <c r="K162" s="157" t="str">
        <f t="shared" si="36"/>
        <v>197502201999031001</v>
      </c>
      <c r="L162" s="157" t="str">
        <f t="shared" si="37"/>
        <v>Pembina Tingkat I / IV/b</v>
      </c>
      <c r="M162" s="157" t="str">
        <f t="shared" si="38"/>
        <v>Wakil Direktur I</v>
      </c>
      <c r="N162" s="160">
        <v>60</v>
      </c>
    </row>
    <row r="163" spans="1:14">
      <c r="A163" s="157" t="s">
        <v>556</v>
      </c>
      <c r="B163" s="157" t="s">
        <v>557</v>
      </c>
      <c r="C163" s="157" t="str">
        <f t="shared" si="39"/>
        <v>Pembina / IV/a</v>
      </c>
      <c r="D163" s="161" t="s">
        <v>248</v>
      </c>
      <c r="E163" s="200" t="s">
        <v>503</v>
      </c>
      <c r="F163" s="201" t="s">
        <v>426</v>
      </c>
      <c r="G163" s="156" t="str">
        <f t="shared" ref="G163:G226" si="40">VLOOKUP(F163,$P$2:$W$28,2,FALSE)</f>
        <v>196910151995011001</v>
      </c>
      <c r="H163" s="156" t="str">
        <f t="shared" ref="H163:H226" si="41">VLOOKUP(F163,$P$2:$W$28,3,FALSE)</f>
        <v>Penata Tingkat I / III/d</v>
      </c>
      <c r="I163" s="163" t="str">
        <f t="shared" ref="I163:I226" si="42">VLOOKUP(F163,$P$2:$W$28,4,FALSE)</f>
        <v>Ketua Jurusan Teknik Bangunan Kapal</v>
      </c>
      <c r="J163" s="165" t="str">
        <f t="shared" ref="J163:J226" si="43">VLOOKUP(F163,$P$2:$W$28,5,FALSE)</f>
        <v>Adi Wirawan Husodo, ST., MT.</v>
      </c>
      <c r="K163" s="157" t="str">
        <f t="shared" ref="K163:K226" si="44">VLOOKUP(F163,$P$2:$W$28,6,FALSE)</f>
        <v>197502201999031001</v>
      </c>
      <c r="L163" s="157" t="str">
        <f t="shared" ref="L163:L226" si="45">VLOOKUP(F163,$P$2:$W$28,7,FALSE)</f>
        <v>Pembina Tingkat I / IV/b</v>
      </c>
      <c r="M163" s="157" t="str">
        <f t="shared" ref="M163:M226" si="46">VLOOKUP(F163,$P$2:$W$28,8,FALSE)</f>
        <v>Wakil Direktur I</v>
      </c>
      <c r="N163" s="160">
        <v>61</v>
      </c>
    </row>
    <row r="164" spans="1:14">
      <c r="A164" s="157" t="s">
        <v>558</v>
      </c>
      <c r="B164" s="157" t="s">
        <v>329</v>
      </c>
      <c r="C164" s="157" t="str">
        <f t="shared" si="39"/>
        <v>Pembina Tingkat I / IV/b</v>
      </c>
      <c r="D164" s="161" t="s">
        <v>443</v>
      </c>
      <c r="E164" s="200" t="s">
        <v>330</v>
      </c>
      <c r="F164" s="201" t="s">
        <v>325</v>
      </c>
      <c r="G164" s="156" t="str">
        <f t="shared" si="40"/>
        <v>197605172009121003</v>
      </c>
      <c r="H164" s="156" t="str">
        <f t="shared" si="41"/>
        <v>Penata / III/c</v>
      </c>
      <c r="I164" s="163" t="str">
        <f t="shared" si="42"/>
        <v>Ketua Jurusan Teknik Permesinan Kapal</v>
      </c>
      <c r="J164" s="165" t="str">
        <f t="shared" si="43"/>
        <v>Adi Wirawan Husodo, ST., MT.</v>
      </c>
      <c r="K164" s="157" t="str">
        <f t="shared" si="44"/>
        <v>197502201999031001</v>
      </c>
      <c r="L164" s="157" t="str">
        <f t="shared" si="45"/>
        <v>Pembina Tingkat I / IV/b</v>
      </c>
      <c r="M164" s="157" t="str">
        <f t="shared" si="46"/>
        <v>Wakil Direktur I</v>
      </c>
      <c r="N164" s="160">
        <v>62</v>
      </c>
    </row>
    <row r="165" spans="1:14">
      <c r="A165" s="157" t="s">
        <v>559</v>
      </c>
      <c r="B165" s="157" t="s">
        <v>560</v>
      </c>
      <c r="C165" s="157" t="str">
        <f t="shared" si="39"/>
        <v>Penata / III/c</v>
      </c>
      <c r="D165" s="161" t="s">
        <v>122</v>
      </c>
      <c r="E165" s="200" t="s">
        <v>439</v>
      </c>
      <c r="F165" s="201" t="s">
        <v>325</v>
      </c>
      <c r="G165" s="156" t="str">
        <f t="shared" si="40"/>
        <v>197605172009121003</v>
      </c>
      <c r="H165" s="156" t="str">
        <f t="shared" si="41"/>
        <v>Penata / III/c</v>
      </c>
      <c r="I165" s="163" t="str">
        <f t="shared" si="42"/>
        <v>Ketua Jurusan Teknik Permesinan Kapal</v>
      </c>
      <c r="J165" s="165" t="str">
        <f t="shared" si="43"/>
        <v>Adi Wirawan Husodo, ST., MT.</v>
      </c>
      <c r="K165" s="157" t="str">
        <f t="shared" si="44"/>
        <v>197502201999031001</v>
      </c>
      <c r="L165" s="157" t="str">
        <f t="shared" si="45"/>
        <v>Pembina Tingkat I / IV/b</v>
      </c>
      <c r="M165" s="157" t="str">
        <f t="shared" si="46"/>
        <v>Wakil Direktur I</v>
      </c>
      <c r="N165" s="160">
        <v>63</v>
      </c>
    </row>
    <row r="166" spans="1:14">
      <c r="A166" s="157" t="s">
        <v>561</v>
      </c>
      <c r="B166" s="157" t="s">
        <v>562</v>
      </c>
      <c r="C166" s="157" t="str">
        <f t="shared" si="39"/>
        <v>Penata Tingkat I / III/d</v>
      </c>
      <c r="D166" s="161" t="s">
        <v>186</v>
      </c>
      <c r="E166" s="200" t="s">
        <v>439</v>
      </c>
      <c r="F166" s="201" t="s">
        <v>325</v>
      </c>
      <c r="G166" s="156" t="str">
        <f t="shared" si="40"/>
        <v>197605172009121003</v>
      </c>
      <c r="H166" s="156" t="str">
        <f t="shared" si="41"/>
        <v>Penata / III/c</v>
      </c>
      <c r="I166" s="163" t="str">
        <f t="shared" si="42"/>
        <v>Ketua Jurusan Teknik Permesinan Kapal</v>
      </c>
      <c r="J166" s="165" t="str">
        <f t="shared" si="43"/>
        <v>Adi Wirawan Husodo, ST., MT.</v>
      </c>
      <c r="K166" s="157" t="str">
        <f t="shared" si="44"/>
        <v>197502201999031001</v>
      </c>
      <c r="L166" s="157" t="str">
        <f t="shared" si="45"/>
        <v>Pembina Tingkat I / IV/b</v>
      </c>
      <c r="M166" s="157" t="str">
        <f t="shared" si="46"/>
        <v>Wakil Direktur I</v>
      </c>
      <c r="N166" s="160">
        <v>64</v>
      </c>
    </row>
    <row r="167" spans="1:14">
      <c r="A167" s="157" t="s">
        <v>563</v>
      </c>
      <c r="B167" s="157" t="s">
        <v>564</v>
      </c>
      <c r="C167" s="157" t="str">
        <f t="shared" si="39"/>
        <v>Pembina / IV/a</v>
      </c>
      <c r="D167" s="161" t="s">
        <v>248</v>
      </c>
      <c r="E167" s="200" t="s">
        <v>444</v>
      </c>
      <c r="F167" s="201" t="s">
        <v>426</v>
      </c>
      <c r="G167" s="156" t="str">
        <f t="shared" si="40"/>
        <v>196910151995011001</v>
      </c>
      <c r="H167" s="156" t="str">
        <f t="shared" si="41"/>
        <v>Penata Tingkat I / III/d</v>
      </c>
      <c r="I167" s="163" t="str">
        <f t="shared" si="42"/>
        <v>Ketua Jurusan Teknik Bangunan Kapal</v>
      </c>
      <c r="J167" s="165" t="str">
        <f t="shared" si="43"/>
        <v>Adi Wirawan Husodo, ST., MT.</v>
      </c>
      <c r="K167" s="157" t="str">
        <f t="shared" si="44"/>
        <v>197502201999031001</v>
      </c>
      <c r="L167" s="157" t="str">
        <f t="shared" si="45"/>
        <v>Pembina Tingkat I / IV/b</v>
      </c>
      <c r="M167" s="157" t="str">
        <f t="shared" si="46"/>
        <v>Wakil Direktur I</v>
      </c>
      <c r="N167" s="160">
        <v>65</v>
      </c>
    </row>
    <row r="168" spans="1:14">
      <c r="A168" s="157" t="s">
        <v>565</v>
      </c>
      <c r="B168" s="157" t="s">
        <v>566</v>
      </c>
      <c r="C168" s="157" t="str">
        <f t="shared" si="39"/>
        <v>Pembina Tingkat I / IV/b</v>
      </c>
      <c r="D168" s="161" t="s">
        <v>443</v>
      </c>
      <c r="E168" s="200" t="s">
        <v>503</v>
      </c>
      <c r="F168" s="201" t="s">
        <v>426</v>
      </c>
      <c r="G168" s="156" t="str">
        <f t="shared" si="40"/>
        <v>196910151995011001</v>
      </c>
      <c r="H168" s="156" t="str">
        <f t="shared" si="41"/>
        <v>Penata Tingkat I / III/d</v>
      </c>
      <c r="I168" s="163" t="str">
        <f t="shared" si="42"/>
        <v>Ketua Jurusan Teknik Bangunan Kapal</v>
      </c>
      <c r="J168" s="165" t="str">
        <f t="shared" si="43"/>
        <v>Adi Wirawan Husodo, ST., MT.</v>
      </c>
      <c r="K168" s="157" t="str">
        <f t="shared" si="44"/>
        <v>197502201999031001</v>
      </c>
      <c r="L168" s="157" t="str">
        <f t="shared" si="45"/>
        <v>Pembina Tingkat I / IV/b</v>
      </c>
      <c r="M168" s="157" t="str">
        <f t="shared" si="46"/>
        <v>Wakil Direktur I</v>
      </c>
      <c r="N168" s="160">
        <v>66</v>
      </c>
    </row>
    <row r="169" spans="1:14">
      <c r="A169" s="157" t="s">
        <v>567</v>
      </c>
      <c r="B169" s="157" t="s">
        <v>568</v>
      </c>
      <c r="C169" s="157" t="str">
        <f t="shared" si="39"/>
        <v>Pembina / IV/a</v>
      </c>
      <c r="D169" s="161" t="s">
        <v>248</v>
      </c>
      <c r="E169" s="200" t="s">
        <v>503</v>
      </c>
      <c r="F169" s="201" t="s">
        <v>426</v>
      </c>
      <c r="G169" s="156" t="str">
        <f t="shared" si="40"/>
        <v>196910151995011001</v>
      </c>
      <c r="H169" s="156" t="str">
        <f t="shared" si="41"/>
        <v>Penata Tingkat I / III/d</v>
      </c>
      <c r="I169" s="163" t="str">
        <f t="shared" si="42"/>
        <v>Ketua Jurusan Teknik Bangunan Kapal</v>
      </c>
      <c r="J169" s="165" t="str">
        <f t="shared" si="43"/>
        <v>Adi Wirawan Husodo, ST., MT.</v>
      </c>
      <c r="K169" s="157" t="str">
        <f t="shared" si="44"/>
        <v>197502201999031001</v>
      </c>
      <c r="L169" s="157" t="str">
        <f t="shared" si="45"/>
        <v>Pembina Tingkat I / IV/b</v>
      </c>
      <c r="M169" s="157" t="str">
        <f t="shared" si="46"/>
        <v>Wakil Direktur I</v>
      </c>
      <c r="N169" s="160">
        <v>67</v>
      </c>
    </row>
    <row r="170" spans="1:14">
      <c r="A170" s="157" t="s">
        <v>569</v>
      </c>
      <c r="B170" s="157" t="s">
        <v>570</v>
      </c>
      <c r="C170" s="157" t="str">
        <f t="shared" si="39"/>
        <v>Penata Tingkat I / III/d</v>
      </c>
      <c r="D170" s="161" t="s">
        <v>186</v>
      </c>
      <c r="E170" s="200" t="s">
        <v>439</v>
      </c>
      <c r="F170" s="201" t="s">
        <v>426</v>
      </c>
      <c r="G170" s="156" t="str">
        <f t="shared" si="40"/>
        <v>196910151995011001</v>
      </c>
      <c r="H170" s="156" t="str">
        <f t="shared" si="41"/>
        <v>Penata Tingkat I / III/d</v>
      </c>
      <c r="I170" s="163" t="str">
        <f t="shared" si="42"/>
        <v>Ketua Jurusan Teknik Bangunan Kapal</v>
      </c>
      <c r="J170" s="165" t="str">
        <f t="shared" si="43"/>
        <v>Adi Wirawan Husodo, ST., MT.</v>
      </c>
      <c r="K170" s="157" t="str">
        <f t="shared" si="44"/>
        <v>197502201999031001</v>
      </c>
      <c r="L170" s="157" t="str">
        <f t="shared" si="45"/>
        <v>Pembina Tingkat I / IV/b</v>
      </c>
      <c r="M170" s="157" t="str">
        <f t="shared" si="46"/>
        <v>Wakil Direktur I</v>
      </c>
      <c r="N170" s="160">
        <v>68</v>
      </c>
    </row>
    <row r="171" spans="1:14">
      <c r="A171" s="157" t="s">
        <v>571</v>
      </c>
      <c r="B171" s="157" t="s">
        <v>572</v>
      </c>
      <c r="C171" s="157" t="str">
        <f t="shared" si="39"/>
        <v>Penata Tingkat I / III/d</v>
      </c>
      <c r="D171" s="161" t="s">
        <v>186</v>
      </c>
      <c r="E171" s="200" t="s">
        <v>439</v>
      </c>
      <c r="F171" s="201" t="s">
        <v>424</v>
      </c>
      <c r="G171" s="156" t="str">
        <f t="shared" si="40"/>
        <v>197305222000031001</v>
      </c>
      <c r="H171" s="156" t="str">
        <f t="shared" si="41"/>
        <v>Penata Tingkat I / III/d</v>
      </c>
      <c r="I171" s="163" t="str">
        <f t="shared" si="42"/>
        <v>Ketua Jurusan Teknik Kelistrikan Kapal</v>
      </c>
      <c r="J171" s="165" t="str">
        <f t="shared" si="43"/>
        <v>Adi Wirawan Husodo, ST., MT.</v>
      </c>
      <c r="K171" s="157" t="str">
        <f t="shared" si="44"/>
        <v>197502201999031001</v>
      </c>
      <c r="L171" s="157" t="str">
        <f t="shared" si="45"/>
        <v>Pembina Tingkat I / IV/b</v>
      </c>
      <c r="M171" s="157" t="str">
        <f t="shared" si="46"/>
        <v>Wakil Direktur I</v>
      </c>
      <c r="N171" s="160">
        <v>69</v>
      </c>
    </row>
    <row r="172" spans="1:14">
      <c r="A172" s="157" t="s">
        <v>573</v>
      </c>
      <c r="B172" s="157" t="s">
        <v>574</v>
      </c>
      <c r="C172" s="157" t="str">
        <f t="shared" si="39"/>
        <v>Pembina / IV/a</v>
      </c>
      <c r="D172" s="161" t="s">
        <v>248</v>
      </c>
      <c r="E172" s="200" t="s">
        <v>503</v>
      </c>
      <c r="F172" s="201" t="s">
        <v>424</v>
      </c>
      <c r="G172" s="156" t="str">
        <f t="shared" si="40"/>
        <v>197305222000031001</v>
      </c>
      <c r="H172" s="156" t="str">
        <f t="shared" si="41"/>
        <v>Penata Tingkat I / III/d</v>
      </c>
      <c r="I172" s="163" t="str">
        <f t="shared" si="42"/>
        <v>Ketua Jurusan Teknik Kelistrikan Kapal</v>
      </c>
      <c r="J172" s="165" t="str">
        <f t="shared" si="43"/>
        <v>Adi Wirawan Husodo, ST., MT.</v>
      </c>
      <c r="K172" s="157" t="str">
        <f t="shared" si="44"/>
        <v>197502201999031001</v>
      </c>
      <c r="L172" s="157" t="str">
        <f t="shared" si="45"/>
        <v>Pembina Tingkat I / IV/b</v>
      </c>
      <c r="M172" s="157" t="str">
        <f t="shared" si="46"/>
        <v>Wakil Direktur I</v>
      </c>
      <c r="N172" s="160">
        <v>70</v>
      </c>
    </row>
    <row r="173" spans="1:14">
      <c r="A173" s="157" t="s">
        <v>575</v>
      </c>
      <c r="B173" s="157" t="s">
        <v>576</v>
      </c>
      <c r="C173" s="157" t="str">
        <f t="shared" si="39"/>
        <v>Pembina Utama Muda / IV/c</v>
      </c>
      <c r="D173" s="161" t="s">
        <v>577</v>
      </c>
      <c r="E173" s="200" t="s">
        <v>503</v>
      </c>
      <c r="F173" s="201" t="s">
        <v>325</v>
      </c>
      <c r="G173" s="156" t="str">
        <f t="shared" si="40"/>
        <v>197605172009121003</v>
      </c>
      <c r="H173" s="156" t="str">
        <f t="shared" si="41"/>
        <v>Penata / III/c</v>
      </c>
      <c r="I173" s="163" t="str">
        <f t="shared" si="42"/>
        <v>Ketua Jurusan Teknik Permesinan Kapal</v>
      </c>
      <c r="J173" s="165" t="str">
        <f t="shared" si="43"/>
        <v>Adi Wirawan Husodo, ST., MT.</v>
      </c>
      <c r="K173" s="157" t="str">
        <f t="shared" si="44"/>
        <v>197502201999031001</v>
      </c>
      <c r="L173" s="157" t="str">
        <f t="shared" si="45"/>
        <v>Pembina Tingkat I / IV/b</v>
      </c>
      <c r="M173" s="157" t="str">
        <f t="shared" si="46"/>
        <v>Wakil Direktur I</v>
      </c>
      <c r="N173" s="160">
        <v>71</v>
      </c>
    </row>
    <row r="174" spans="1:14">
      <c r="A174" s="157" t="s">
        <v>578</v>
      </c>
      <c r="B174" s="157" t="s">
        <v>579</v>
      </c>
      <c r="C174" s="157" t="str">
        <f t="shared" si="39"/>
        <v>Penata / III/c</v>
      </c>
      <c r="D174" s="161" t="s">
        <v>122</v>
      </c>
      <c r="E174" s="200" t="s">
        <v>464</v>
      </c>
      <c r="F174" s="201" t="s">
        <v>424</v>
      </c>
      <c r="G174" s="156" t="str">
        <f t="shared" si="40"/>
        <v>197305222000031001</v>
      </c>
      <c r="H174" s="156" t="str">
        <f t="shared" si="41"/>
        <v>Penata Tingkat I / III/d</v>
      </c>
      <c r="I174" s="163" t="str">
        <f t="shared" si="42"/>
        <v>Ketua Jurusan Teknik Kelistrikan Kapal</v>
      </c>
      <c r="J174" s="165" t="str">
        <f t="shared" si="43"/>
        <v>Adi Wirawan Husodo, ST., MT.</v>
      </c>
      <c r="K174" s="157" t="str">
        <f t="shared" si="44"/>
        <v>197502201999031001</v>
      </c>
      <c r="L174" s="157" t="str">
        <f t="shared" si="45"/>
        <v>Pembina Tingkat I / IV/b</v>
      </c>
      <c r="M174" s="157" t="str">
        <f t="shared" si="46"/>
        <v>Wakil Direktur I</v>
      </c>
      <c r="N174" s="160">
        <v>72</v>
      </c>
    </row>
    <row r="175" spans="1:14">
      <c r="A175" s="157" t="s">
        <v>580</v>
      </c>
      <c r="B175" s="157" t="s">
        <v>581</v>
      </c>
      <c r="C175" s="157" t="str">
        <f t="shared" si="39"/>
        <v>Penata / III/c</v>
      </c>
      <c r="D175" s="161" t="s">
        <v>122</v>
      </c>
      <c r="E175" s="200" t="s">
        <v>464</v>
      </c>
      <c r="F175" s="201" t="s">
        <v>424</v>
      </c>
      <c r="G175" s="156" t="str">
        <f t="shared" si="40"/>
        <v>197305222000031001</v>
      </c>
      <c r="H175" s="156" t="str">
        <f t="shared" si="41"/>
        <v>Penata Tingkat I / III/d</v>
      </c>
      <c r="I175" s="163" t="str">
        <f t="shared" si="42"/>
        <v>Ketua Jurusan Teknik Kelistrikan Kapal</v>
      </c>
      <c r="J175" s="165" t="str">
        <f t="shared" si="43"/>
        <v>Adi Wirawan Husodo, ST., MT.</v>
      </c>
      <c r="K175" s="157" t="str">
        <f t="shared" si="44"/>
        <v>197502201999031001</v>
      </c>
      <c r="L175" s="157" t="str">
        <f t="shared" si="45"/>
        <v>Pembina Tingkat I / IV/b</v>
      </c>
      <c r="M175" s="157" t="str">
        <f t="shared" si="46"/>
        <v>Wakil Direktur I</v>
      </c>
      <c r="N175" s="160">
        <v>73</v>
      </c>
    </row>
    <row r="176" spans="1:14">
      <c r="A176" s="157" t="s">
        <v>582</v>
      </c>
      <c r="B176" s="157" t="s">
        <v>583</v>
      </c>
      <c r="C176" s="157" t="str">
        <f t="shared" si="39"/>
        <v>Pembina Tingkat I / IV/b</v>
      </c>
      <c r="D176" s="161" t="s">
        <v>443</v>
      </c>
      <c r="E176" s="200" t="s">
        <v>584</v>
      </c>
      <c r="F176" s="201" t="s">
        <v>426</v>
      </c>
      <c r="G176" s="156" t="str">
        <f t="shared" si="40"/>
        <v>196910151995011001</v>
      </c>
      <c r="H176" s="156" t="str">
        <f t="shared" si="41"/>
        <v>Penata Tingkat I / III/d</v>
      </c>
      <c r="I176" s="163" t="str">
        <f t="shared" si="42"/>
        <v>Ketua Jurusan Teknik Bangunan Kapal</v>
      </c>
      <c r="J176" s="165" t="str">
        <f t="shared" si="43"/>
        <v>Adi Wirawan Husodo, ST., MT.</v>
      </c>
      <c r="K176" s="157" t="str">
        <f t="shared" si="44"/>
        <v>197502201999031001</v>
      </c>
      <c r="L176" s="157" t="str">
        <f t="shared" si="45"/>
        <v>Pembina Tingkat I / IV/b</v>
      </c>
      <c r="M176" s="157" t="str">
        <f t="shared" si="46"/>
        <v>Wakil Direktur I</v>
      </c>
      <c r="N176" s="160">
        <v>74</v>
      </c>
    </row>
    <row r="177" spans="1:14">
      <c r="A177" s="157" t="s">
        <v>585</v>
      </c>
      <c r="B177" s="157" t="s">
        <v>586</v>
      </c>
      <c r="C177" s="157" t="str">
        <f t="shared" si="39"/>
        <v>Penata Muda Tingkat I / III/b</v>
      </c>
      <c r="D177" s="161" t="s">
        <v>125</v>
      </c>
      <c r="E177" s="200" t="s">
        <v>442</v>
      </c>
      <c r="F177" s="201" t="s">
        <v>424</v>
      </c>
      <c r="G177" s="156" t="str">
        <f t="shared" si="40"/>
        <v>197305222000031001</v>
      </c>
      <c r="H177" s="156" t="str">
        <f t="shared" si="41"/>
        <v>Penata Tingkat I / III/d</v>
      </c>
      <c r="I177" s="163" t="str">
        <f t="shared" si="42"/>
        <v>Ketua Jurusan Teknik Kelistrikan Kapal</v>
      </c>
      <c r="J177" s="165" t="str">
        <f t="shared" si="43"/>
        <v>Adi Wirawan Husodo, ST., MT.</v>
      </c>
      <c r="K177" s="157" t="str">
        <f t="shared" si="44"/>
        <v>197502201999031001</v>
      </c>
      <c r="L177" s="157" t="str">
        <f t="shared" si="45"/>
        <v>Pembina Tingkat I / IV/b</v>
      </c>
      <c r="M177" s="157" t="str">
        <f t="shared" si="46"/>
        <v>Wakil Direktur I</v>
      </c>
      <c r="N177" s="160">
        <v>75</v>
      </c>
    </row>
    <row r="178" spans="1:14">
      <c r="A178" s="157" t="s">
        <v>587</v>
      </c>
      <c r="B178" s="157" t="s">
        <v>588</v>
      </c>
      <c r="C178" s="157" t="str">
        <f t="shared" si="39"/>
        <v>Penata Tingkat I / III/d</v>
      </c>
      <c r="D178" s="161" t="s">
        <v>186</v>
      </c>
      <c r="E178" s="200" t="s">
        <v>464</v>
      </c>
      <c r="F178" s="201" t="s">
        <v>424</v>
      </c>
      <c r="G178" s="156" t="str">
        <f t="shared" si="40"/>
        <v>197305222000031001</v>
      </c>
      <c r="H178" s="156" t="str">
        <f t="shared" si="41"/>
        <v>Penata Tingkat I / III/d</v>
      </c>
      <c r="I178" s="163" t="str">
        <f t="shared" si="42"/>
        <v>Ketua Jurusan Teknik Kelistrikan Kapal</v>
      </c>
      <c r="J178" s="165" t="str">
        <f t="shared" si="43"/>
        <v>Adi Wirawan Husodo, ST., MT.</v>
      </c>
      <c r="K178" s="157" t="str">
        <f t="shared" si="44"/>
        <v>197502201999031001</v>
      </c>
      <c r="L178" s="157" t="str">
        <f t="shared" si="45"/>
        <v>Pembina Tingkat I / IV/b</v>
      </c>
      <c r="M178" s="157" t="str">
        <f t="shared" si="46"/>
        <v>Wakil Direktur I</v>
      </c>
      <c r="N178" s="160">
        <v>76</v>
      </c>
    </row>
    <row r="179" spans="1:14">
      <c r="A179" s="157" t="s">
        <v>589</v>
      </c>
      <c r="B179" s="157" t="s">
        <v>590</v>
      </c>
      <c r="C179" s="157" t="str">
        <f t="shared" si="39"/>
        <v>Penata Tingkat I / III/d</v>
      </c>
      <c r="D179" s="161" t="s">
        <v>186</v>
      </c>
      <c r="E179" s="200" t="s">
        <v>464</v>
      </c>
      <c r="F179" s="201" t="s">
        <v>325</v>
      </c>
      <c r="G179" s="156" t="str">
        <f t="shared" si="40"/>
        <v>197605172009121003</v>
      </c>
      <c r="H179" s="156" t="str">
        <f t="shared" si="41"/>
        <v>Penata / III/c</v>
      </c>
      <c r="I179" s="163" t="str">
        <f t="shared" si="42"/>
        <v>Ketua Jurusan Teknik Permesinan Kapal</v>
      </c>
      <c r="J179" s="165" t="str">
        <f t="shared" si="43"/>
        <v>Adi Wirawan Husodo, ST., MT.</v>
      </c>
      <c r="K179" s="157" t="str">
        <f t="shared" si="44"/>
        <v>197502201999031001</v>
      </c>
      <c r="L179" s="157" t="str">
        <f t="shared" si="45"/>
        <v>Pembina Tingkat I / IV/b</v>
      </c>
      <c r="M179" s="157" t="str">
        <f t="shared" si="46"/>
        <v>Wakil Direktur I</v>
      </c>
      <c r="N179" s="160">
        <v>77</v>
      </c>
    </row>
    <row r="180" spans="1:14">
      <c r="A180" s="157" t="s">
        <v>331</v>
      </c>
      <c r="B180" s="157" t="s">
        <v>332</v>
      </c>
      <c r="C180" s="157" t="str">
        <f t="shared" si="39"/>
        <v>Penata / III/c</v>
      </c>
      <c r="D180" s="161" t="s">
        <v>122</v>
      </c>
      <c r="E180" s="200" t="s">
        <v>464</v>
      </c>
      <c r="F180" s="201" t="s">
        <v>325</v>
      </c>
      <c r="G180" s="156" t="str">
        <f t="shared" si="40"/>
        <v>197605172009121003</v>
      </c>
      <c r="H180" s="156" t="str">
        <f t="shared" si="41"/>
        <v>Penata / III/c</v>
      </c>
      <c r="I180" s="163" t="str">
        <f t="shared" si="42"/>
        <v>Ketua Jurusan Teknik Permesinan Kapal</v>
      </c>
      <c r="J180" s="165" t="str">
        <f t="shared" si="43"/>
        <v>Adi Wirawan Husodo, ST., MT.</v>
      </c>
      <c r="K180" s="157" t="str">
        <f t="shared" si="44"/>
        <v>197502201999031001</v>
      </c>
      <c r="L180" s="157" t="str">
        <f t="shared" si="45"/>
        <v>Pembina Tingkat I / IV/b</v>
      </c>
      <c r="M180" s="157" t="str">
        <f t="shared" si="46"/>
        <v>Wakil Direktur I</v>
      </c>
      <c r="N180" s="160">
        <v>78</v>
      </c>
    </row>
    <row r="181" spans="1:14">
      <c r="A181" s="157" t="s">
        <v>116</v>
      </c>
      <c r="B181" s="157" t="s">
        <v>117</v>
      </c>
      <c r="C181" s="157" t="str">
        <f t="shared" si="39"/>
        <v>Penata Tingkat I / III/d</v>
      </c>
      <c r="D181" s="161" t="s">
        <v>186</v>
      </c>
      <c r="E181" s="200" t="s">
        <v>464</v>
      </c>
      <c r="F181" s="201" t="s">
        <v>325</v>
      </c>
      <c r="G181" s="156" t="str">
        <f t="shared" si="40"/>
        <v>197605172009121003</v>
      </c>
      <c r="H181" s="156" t="str">
        <f t="shared" si="41"/>
        <v>Penata / III/c</v>
      </c>
      <c r="I181" s="163" t="str">
        <f t="shared" si="42"/>
        <v>Ketua Jurusan Teknik Permesinan Kapal</v>
      </c>
      <c r="J181" s="165" t="str">
        <f t="shared" si="43"/>
        <v>Adi Wirawan Husodo, ST., MT.</v>
      </c>
      <c r="K181" s="157" t="str">
        <f t="shared" si="44"/>
        <v>197502201999031001</v>
      </c>
      <c r="L181" s="157" t="str">
        <f t="shared" si="45"/>
        <v>Pembina Tingkat I / IV/b</v>
      </c>
      <c r="M181" s="157" t="str">
        <f t="shared" si="46"/>
        <v>Wakil Direktur I</v>
      </c>
      <c r="N181" s="160">
        <v>79</v>
      </c>
    </row>
    <row r="182" spans="1:14">
      <c r="A182" s="157" t="s">
        <v>591</v>
      </c>
      <c r="B182" s="157" t="s">
        <v>592</v>
      </c>
      <c r="C182" s="157" t="str">
        <f t="shared" si="39"/>
        <v>Penata Muda Tingkat I / III/b</v>
      </c>
      <c r="D182" s="161" t="s">
        <v>125</v>
      </c>
      <c r="E182" s="200" t="s">
        <v>449</v>
      </c>
      <c r="F182" s="201" t="s">
        <v>325</v>
      </c>
      <c r="G182" s="156" t="str">
        <f t="shared" si="40"/>
        <v>197605172009121003</v>
      </c>
      <c r="H182" s="156" t="str">
        <f t="shared" si="41"/>
        <v>Penata / III/c</v>
      </c>
      <c r="I182" s="163" t="str">
        <f t="shared" si="42"/>
        <v>Ketua Jurusan Teknik Permesinan Kapal</v>
      </c>
      <c r="J182" s="165" t="str">
        <f t="shared" si="43"/>
        <v>Adi Wirawan Husodo, ST., MT.</v>
      </c>
      <c r="K182" s="157" t="str">
        <f t="shared" si="44"/>
        <v>197502201999031001</v>
      </c>
      <c r="L182" s="157" t="str">
        <f t="shared" si="45"/>
        <v>Pembina Tingkat I / IV/b</v>
      </c>
      <c r="M182" s="157" t="str">
        <f t="shared" si="46"/>
        <v>Wakil Direktur I</v>
      </c>
      <c r="N182" s="160">
        <v>80</v>
      </c>
    </row>
    <row r="183" spans="1:14">
      <c r="A183" s="157" t="s">
        <v>593</v>
      </c>
      <c r="B183" s="157" t="s">
        <v>594</v>
      </c>
      <c r="C183" s="157" t="str">
        <f t="shared" si="39"/>
        <v>Penata Muda Tingkat I / III/b</v>
      </c>
      <c r="D183" s="161" t="s">
        <v>125</v>
      </c>
      <c r="E183" s="200" t="s">
        <v>442</v>
      </c>
      <c r="F183" s="201" t="s">
        <v>325</v>
      </c>
      <c r="G183" s="156" t="str">
        <f t="shared" si="40"/>
        <v>197605172009121003</v>
      </c>
      <c r="H183" s="156" t="str">
        <f t="shared" si="41"/>
        <v>Penata / III/c</v>
      </c>
      <c r="I183" s="163" t="str">
        <f t="shared" si="42"/>
        <v>Ketua Jurusan Teknik Permesinan Kapal</v>
      </c>
      <c r="J183" s="165" t="str">
        <f t="shared" si="43"/>
        <v>Adi Wirawan Husodo, ST., MT.</v>
      </c>
      <c r="K183" s="157" t="str">
        <f t="shared" si="44"/>
        <v>197502201999031001</v>
      </c>
      <c r="L183" s="157" t="str">
        <f t="shared" si="45"/>
        <v>Pembina Tingkat I / IV/b</v>
      </c>
      <c r="M183" s="157" t="str">
        <f t="shared" si="46"/>
        <v>Wakil Direktur I</v>
      </c>
      <c r="N183" s="160">
        <v>81</v>
      </c>
    </row>
    <row r="184" spans="1:14">
      <c r="A184" s="157" t="s">
        <v>595</v>
      </c>
      <c r="B184" s="157" t="s">
        <v>596</v>
      </c>
      <c r="C184" s="157" t="str">
        <f t="shared" si="39"/>
        <v>Penata Muda Tingkat I / III/b</v>
      </c>
      <c r="D184" s="161" t="s">
        <v>125</v>
      </c>
      <c r="E184" s="200" t="s">
        <v>449</v>
      </c>
      <c r="F184" s="201" t="s">
        <v>325</v>
      </c>
      <c r="G184" s="156" t="str">
        <f t="shared" si="40"/>
        <v>197605172009121003</v>
      </c>
      <c r="H184" s="156" t="str">
        <f t="shared" si="41"/>
        <v>Penata / III/c</v>
      </c>
      <c r="I184" s="163" t="str">
        <f t="shared" si="42"/>
        <v>Ketua Jurusan Teknik Permesinan Kapal</v>
      </c>
      <c r="J184" s="165" t="str">
        <f t="shared" si="43"/>
        <v>Adi Wirawan Husodo, ST., MT.</v>
      </c>
      <c r="K184" s="157" t="str">
        <f t="shared" si="44"/>
        <v>197502201999031001</v>
      </c>
      <c r="L184" s="157" t="str">
        <f t="shared" si="45"/>
        <v>Pembina Tingkat I / IV/b</v>
      </c>
      <c r="M184" s="157" t="str">
        <f t="shared" si="46"/>
        <v>Wakil Direktur I</v>
      </c>
      <c r="N184" s="160">
        <v>82</v>
      </c>
    </row>
    <row r="185" spans="1:14">
      <c r="A185" s="157" t="s">
        <v>597</v>
      </c>
      <c r="B185" s="157" t="s">
        <v>598</v>
      </c>
      <c r="C185" s="157" t="str">
        <f t="shared" si="39"/>
        <v>Penata Muda Tingkat I / III/b</v>
      </c>
      <c r="D185" s="161" t="s">
        <v>125</v>
      </c>
      <c r="E185" s="200" t="s">
        <v>449</v>
      </c>
      <c r="F185" s="201" t="s">
        <v>325</v>
      </c>
      <c r="G185" s="156" t="str">
        <f t="shared" si="40"/>
        <v>197605172009121003</v>
      </c>
      <c r="H185" s="156" t="str">
        <f t="shared" si="41"/>
        <v>Penata / III/c</v>
      </c>
      <c r="I185" s="163" t="str">
        <f t="shared" si="42"/>
        <v>Ketua Jurusan Teknik Permesinan Kapal</v>
      </c>
      <c r="J185" s="165" t="str">
        <f t="shared" si="43"/>
        <v>Adi Wirawan Husodo, ST., MT.</v>
      </c>
      <c r="K185" s="157" t="str">
        <f t="shared" si="44"/>
        <v>197502201999031001</v>
      </c>
      <c r="L185" s="157" t="str">
        <f t="shared" si="45"/>
        <v>Pembina Tingkat I / IV/b</v>
      </c>
      <c r="M185" s="157" t="str">
        <f t="shared" si="46"/>
        <v>Wakil Direktur I</v>
      </c>
      <c r="N185" s="160">
        <v>83</v>
      </c>
    </row>
    <row r="186" spans="1:14">
      <c r="A186" s="157" t="s">
        <v>599</v>
      </c>
      <c r="B186" s="157" t="s">
        <v>600</v>
      </c>
      <c r="C186" s="157" t="str">
        <f t="shared" si="39"/>
        <v>Penata Tingkat I / III/d</v>
      </c>
      <c r="D186" s="161" t="s">
        <v>186</v>
      </c>
      <c r="E186" s="200" t="s">
        <v>464</v>
      </c>
      <c r="F186" s="201" t="s">
        <v>426</v>
      </c>
      <c r="G186" s="156" t="str">
        <f t="shared" si="40"/>
        <v>196910151995011001</v>
      </c>
      <c r="H186" s="156" t="str">
        <f t="shared" si="41"/>
        <v>Penata Tingkat I / III/d</v>
      </c>
      <c r="I186" s="163" t="str">
        <f t="shared" si="42"/>
        <v>Ketua Jurusan Teknik Bangunan Kapal</v>
      </c>
      <c r="J186" s="165" t="str">
        <f t="shared" si="43"/>
        <v>Adi Wirawan Husodo, ST., MT.</v>
      </c>
      <c r="K186" s="157" t="str">
        <f t="shared" si="44"/>
        <v>197502201999031001</v>
      </c>
      <c r="L186" s="157" t="str">
        <f t="shared" si="45"/>
        <v>Pembina Tingkat I / IV/b</v>
      </c>
      <c r="M186" s="157" t="str">
        <f t="shared" si="46"/>
        <v>Wakil Direktur I</v>
      </c>
      <c r="N186" s="160">
        <v>84</v>
      </c>
    </row>
    <row r="187" spans="1:14">
      <c r="A187" s="157" t="s">
        <v>601</v>
      </c>
      <c r="B187" s="157" t="s">
        <v>602</v>
      </c>
      <c r="C187" s="157" t="str">
        <f t="shared" si="39"/>
        <v>Penata Tingkat I / III/d</v>
      </c>
      <c r="D187" s="161" t="s">
        <v>186</v>
      </c>
      <c r="E187" s="200" t="s">
        <v>464</v>
      </c>
      <c r="F187" s="201" t="s">
        <v>325</v>
      </c>
      <c r="G187" s="156" t="str">
        <f t="shared" si="40"/>
        <v>197605172009121003</v>
      </c>
      <c r="H187" s="156" t="str">
        <f t="shared" si="41"/>
        <v>Penata / III/c</v>
      </c>
      <c r="I187" s="163" t="str">
        <f t="shared" si="42"/>
        <v>Ketua Jurusan Teknik Permesinan Kapal</v>
      </c>
      <c r="J187" s="165" t="str">
        <f t="shared" si="43"/>
        <v>Adi Wirawan Husodo, ST., MT.</v>
      </c>
      <c r="K187" s="157" t="str">
        <f t="shared" si="44"/>
        <v>197502201999031001</v>
      </c>
      <c r="L187" s="157" t="str">
        <f t="shared" si="45"/>
        <v>Pembina Tingkat I / IV/b</v>
      </c>
      <c r="M187" s="157" t="str">
        <f t="shared" si="46"/>
        <v>Wakil Direktur I</v>
      </c>
      <c r="N187" s="160">
        <v>85</v>
      </c>
    </row>
    <row r="188" spans="1:14">
      <c r="A188" s="157" t="s">
        <v>424</v>
      </c>
      <c r="B188" s="157" t="s">
        <v>425</v>
      </c>
      <c r="C188" s="157" t="str">
        <f t="shared" si="39"/>
        <v>Penata Tingkat I / III/d</v>
      </c>
      <c r="D188" s="161" t="s">
        <v>186</v>
      </c>
      <c r="E188" s="200" t="s">
        <v>464</v>
      </c>
      <c r="F188" s="201" t="s">
        <v>322</v>
      </c>
      <c r="G188" s="156" t="str">
        <f t="shared" si="40"/>
        <v>197502201999031001</v>
      </c>
      <c r="H188" s="156" t="str">
        <f t="shared" si="41"/>
        <v>Pembina Tingkat I / IV/b</v>
      </c>
      <c r="I188" s="163" t="str">
        <f t="shared" si="42"/>
        <v>Wakil Direktur I</v>
      </c>
      <c r="J188" s="165" t="str">
        <f t="shared" si="43"/>
        <v>Ir. Eko Julianto, M.Sc., FRINA</v>
      </c>
      <c r="K188" s="157" t="str">
        <f t="shared" si="44"/>
        <v>196501231991031002</v>
      </c>
      <c r="L188" s="157" t="str">
        <f t="shared" si="45"/>
        <v>Pembina Tingkat I / IV/b</v>
      </c>
      <c r="M188" s="157" t="str">
        <f t="shared" si="46"/>
        <v>Direktur</v>
      </c>
      <c r="N188" s="160">
        <v>86</v>
      </c>
    </row>
    <row r="189" spans="1:14">
      <c r="A189" s="157" t="s">
        <v>603</v>
      </c>
      <c r="B189" s="157" t="s">
        <v>604</v>
      </c>
      <c r="C189" s="157" t="str">
        <f t="shared" si="39"/>
        <v>Penata / III/c</v>
      </c>
      <c r="D189" s="161" t="s">
        <v>122</v>
      </c>
      <c r="E189" s="200" t="s">
        <v>464</v>
      </c>
      <c r="F189" s="201" t="s">
        <v>426</v>
      </c>
      <c r="G189" s="156" t="str">
        <f t="shared" si="40"/>
        <v>196910151995011001</v>
      </c>
      <c r="H189" s="156" t="str">
        <f t="shared" si="41"/>
        <v>Penata Tingkat I / III/d</v>
      </c>
      <c r="I189" s="163" t="str">
        <f t="shared" si="42"/>
        <v>Ketua Jurusan Teknik Bangunan Kapal</v>
      </c>
      <c r="J189" s="165" t="str">
        <f t="shared" si="43"/>
        <v>Adi Wirawan Husodo, ST., MT.</v>
      </c>
      <c r="K189" s="157" t="str">
        <f t="shared" si="44"/>
        <v>197502201999031001</v>
      </c>
      <c r="L189" s="157" t="str">
        <f t="shared" si="45"/>
        <v>Pembina Tingkat I / IV/b</v>
      </c>
      <c r="M189" s="157" t="str">
        <f t="shared" si="46"/>
        <v>Wakil Direktur I</v>
      </c>
      <c r="N189" s="160">
        <v>87</v>
      </c>
    </row>
    <row r="190" spans="1:14">
      <c r="A190" s="157" t="s">
        <v>605</v>
      </c>
      <c r="B190" s="157" t="s">
        <v>606</v>
      </c>
      <c r="C190" s="157" t="str">
        <f t="shared" si="39"/>
        <v>Penata Muda Tingkat I / III/b</v>
      </c>
      <c r="D190" s="161" t="s">
        <v>125</v>
      </c>
      <c r="E190" s="200" t="s">
        <v>442</v>
      </c>
      <c r="F190" s="201" t="s">
        <v>426</v>
      </c>
      <c r="G190" s="156" t="str">
        <f t="shared" si="40"/>
        <v>196910151995011001</v>
      </c>
      <c r="H190" s="156" t="str">
        <f t="shared" si="41"/>
        <v>Penata Tingkat I / III/d</v>
      </c>
      <c r="I190" s="163" t="str">
        <f t="shared" si="42"/>
        <v>Ketua Jurusan Teknik Bangunan Kapal</v>
      </c>
      <c r="J190" s="165" t="str">
        <f t="shared" si="43"/>
        <v>Adi Wirawan Husodo, ST., MT.</v>
      </c>
      <c r="K190" s="157" t="str">
        <f t="shared" si="44"/>
        <v>197502201999031001</v>
      </c>
      <c r="L190" s="157" t="str">
        <f t="shared" si="45"/>
        <v>Pembina Tingkat I / IV/b</v>
      </c>
      <c r="M190" s="157" t="str">
        <f t="shared" si="46"/>
        <v>Wakil Direktur I</v>
      </c>
      <c r="N190" s="160">
        <v>88</v>
      </c>
    </row>
    <row r="191" spans="1:14">
      <c r="A191" s="157" t="s">
        <v>607</v>
      </c>
      <c r="B191" s="157" t="s">
        <v>608</v>
      </c>
      <c r="C191" s="157" t="str">
        <f t="shared" si="39"/>
        <v>Penata Muda Tingkat I / III/b</v>
      </c>
      <c r="D191" s="161" t="s">
        <v>125</v>
      </c>
      <c r="E191" s="200" t="s">
        <v>449</v>
      </c>
      <c r="F191" s="201" t="s">
        <v>424</v>
      </c>
      <c r="G191" s="156" t="str">
        <f t="shared" si="40"/>
        <v>197305222000031001</v>
      </c>
      <c r="H191" s="156" t="str">
        <f t="shared" si="41"/>
        <v>Penata Tingkat I / III/d</v>
      </c>
      <c r="I191" s="163" t="str">
        <f t="shared" si="42"/>
        <v>Ketua Jurusan Teknik Kelistrikan Kapal</v>
      </c>
      <c r="J191" s="165" t="str">
        <f t="shared" si="43"/>
        <v>Adi Wirawan Husodo, ST., MT.</v>
      </c>
      <c r="K191" s="157" t="str">
        <f t="shared" si="44"/>
        <v>197502201999031001</v>
      </c>
      <c r="L191" s="157" t="str">
        <f t="shared" si="45"/>
        <v>Pembina Tingkat I / IV/b</v>
      </c>
      <c r="M191" s="157" t="str">
        <f t="shared" si="46"/>
        <v>Wakil Direktur I</v>
      </c>
      <c r="N191" s="160">
        <v>89</v>
      </c>
    </row>
    <row r="192" spans="1:14">
      <c r="A192" s="157" t="s">
        <v>609</v>
      </c>
      <c r="B192" s="157" t="s">
        <v>610</v>
      </c>
      <c r="C192" s="157" t="str">
        <f t="shared" si="39"/>
        <v>Pembina / IV/a</v>
      </c>
      <c r="D192" s="161" t="s">
        <v>248</v>
      </c>
      <c r="E192" s="200" t="s">
        <v>444</v>
      </c>
      <c r="F192" s="201" t="s">
        <v>325</v>
      </c>
      <c r="G192" s="156" t="str">
        <f t="shared" si="40"/>
        <v>197605172009121003</v>
      </c>
      <c r="H192" s="156" t="str">
        <f t="shared" si="41"/>
        <v>Penata / III/c</v>
      </c>
      <c r="I192" s="163" t="str">
        <f t="shared" si="42"/>
        <v>Ketua Jurusan Teknik Permesinan Kapal</v>
      </c>
      <c r="J192" s="165" t="str">
        <f t="shared" si="43"/>
        <v>Adi Wirawan Husodo, ST., MT.</v>
      </c>
      <c r="K192" s="157" t="str">
        <f t="shared" si="44"/>
        <v>197502201999031001</v>
      </c>
      <c r="L192" s="157" t="str">
        <f t="shared" si="45"/>
        <v>Pembina Tingkat I / IV/b</v>
      </c>
      <c r="M192" s="157" t="str">
        <f t="shared" si="46"/>
        <v>Wakil Direktur I</v>
      </c>
      <c r="N192" s="160">
        <v>90</v>
      </c>
    </row>
    <row r="193" spans="1:14">
      <c r="A193" s="157" t="s">
        <v>611</v>
      </c>
      <c r="B193" s="157" t="s">
        <v>612</v>
      </c>
      <c r="C193" s="157" t="str">
        <f t="shared" si="39"/>
        <v>Penata Muda Tingkat I / III/b</v>
      </c>
      <c r="D193" s="161" t="s">
        <v>125</v>
      </c>
      <c r="E193" s="200" t="s">
        <v>442</v>
      </c>
      <c r="F193" s="201" t="s">
        <v>426</v>
      </c>
      <c r="G193" s="156" t="str">
        <f t="shared" si="40"/>
        <v>196910151995011001</v>
      </c>
      <c r="H193" s="156" t="str">
        <f t="shared" si="41"/>
        <v>Penata Tingkat I / III/d</v>
      </c>
      <c r="I193" s="163" t="str">
        <f t="shared" si="42"/>
        <v>Ketua Jurusan Teknik Bangunan Kapal</v>
      </c>
      <c r="J193" s="165" t="str">
        <f t="shared" si="43"/>
        <v>Adi Wirawan Husodo, ST., MT.</v>
      </c>
      <c r="K193" s="157" t="str">
        <f t="shared" si="44"/>
        <v>197502201999031001</v>
      </c>
      <c r="L193" s="157" t="str">
        <f t="shared" si="45"/>
        <v>Pembina Tingkat I / IV/b</v>
      </c>
      <c r="M193" s="157" t="str">
        <f t="shared" si="46"/>
        <v>Wakil Direktur I</v>
      </c>
      <c r="N193" s="160">
        <v>91</v>
      </c>
    </row>
    <row r="194" spans="1:14">
      <c r="A194" s="157" t="s">
        <v>613</v>
      </c>
      <c r="B194" s="157" t="s">
        <v>614</v>
      </c>
      <c r="C194" s="157" t="str">
        <f t="shared" si="39"/>
        <v>Penata Muda Tingkat I / III/b</v>
      </c>
      <c r="D194" s="161" t="s">
        <v>125</v>
      </c>
      <c r="E194" s="200" t="s">
        <v>442</v>
      </c>
      <c r="F194" s="201" t="s">
        <v>424</v>
      </c>
      <c r="G194" s="156" t="str">
        <f t="shared" si="40"/>
        <v>197305222000031001</v>
      </c>
      <c r="H194" s="156" t="str">
        <f t="shared" si="41"/>
        <v>Penata Tingkat I / III/d</v>
      </c>
      <c r="I194" s="163" t="str">
        <f t="shared" si="42"/>
        <v>Ketua Jurusan Teknik Kelistrikan Kapal</v>
      </c>
      <c r="J194" s="165" t="str">
        <f t="shared" si="43"/>
        <v>Adi Wirawan Husodo, ST., MT.</v>
      </c>
      <c r="K194" s="157" t="str">
        <f t="shared" si="44"/>
        <v>197502201999031001</v>
      </c>
      <c r="L194" s="157" t="str">
        <f t="shared" si="45"/>
        <v>Pembina Tingkat I / IV/b</v>
      </c>
      <c r="M194" s="157" t="str">
        <f t="shared" si="46"/>
        <v>Wakil Direktur I</v>
      </c>
      <c r="N194" s="160">
        <v>92</v>
      </c>
    </row>
    <row r="195" spans="1:14">
      <c r="A195" s="157" t="s">
        <v>615</v>
      </c>
      <c r="B195" s="157" t="s">
        <v>616</v>
      </c>
      <c r="C195" s="157" t="str">
        <f t="shared" si="39"/>
        <v>Penata / III/c</v>
      </c>
      <c r="D195" s="161" t="s">
        <v>122</v>
      </c>
      <c r="E195" s="200" t="s">
        <v>464</v>
      </c>
      <c r="F195" s="201" t="s">
        <v>325</v>
      </c>
      <c r="G195" s="156" t="str">
        <f t="shared" si="40"/>
        <v>197605172009121003</v>
      </c>
      <c r="H195" s="156" t="str">
        <f t="shared" si="41"/>
        <v>Penata / III/c</v>
      </c>
      <c r="I195" s="163" t="str">
        <f t="shared" si="42"/>
        <v>Ketua Jurusan Teknik Permesinan Kapal</v>
      </c>
      <c r="J195" s="165" t="str">
        <f t="shared" si="43"/>
        <v>Adi Wirawan Husodo, ST., MT.</v>
      </c>
      <c r="K195" s="157" t="str">
        <f t="shared" si="44"/>
        <v>197502201999031001</v>
      </c>
      <c r="L195" s="157" t="str">
        <f t="shared" si="45"/>
        <v>Pembina Tingkat I / IV/b</v>
      </c>
      <c r="M195" s="157" t="str">
        <f t="shared" si="46"/>
        <v>Wakil Direktur I</v>
      </c>
      <c r="N195" s="160">
        <v>93</v>
      </c>
    </row>
    <row r="196" spans="1:14">
      <c r="A196" s="157" t="s">
        <v>617</v>
      </c>
      <c r="B196" s="157" t="s">
        <v>618</v>
      </c>
      <c r="C196" s="157" t="str">
        <f t="shared" si="39"/>
        <v>Penata Muda Tingkat I / III/b</v>
      </c>
      <c r="D196" s="161" t="s">
        <v>125</v>
      </c>
      <c r="E196" s="200" t="s">
        <v>449</v>
      </c>
      <c r="F196" s="201" t="s">
        <v>325</v>
      </c>
      <c r="G196" s="156" t="str">
        <f t="shared" si="40"/>
        <v>197605172009121003</v>
      </c>
      <c r="H196" s="156" t="str">
        <f t="shared" si="41"/>
        <v>Penata / III/c</v>
      </c>
      <c r="I196" s="163" t="str">
        <f t="shared" si="42"/>
        <v>Ketua Jurusan Teknik Permesinan Kapal</v>
      </c>
      <c r="J196" s="165" t="str">
        <f t="shared" si="43"/>
        <v>Adi Wirawan Husodo, ST., MT.</v>
      </c>
      <c r="K196" s="157" t="str">
        <f t="shared" si="44"/>
        <v>197502201999031001</v>
      </c>
      <c r="L196" s="157" t="str">
        <f t="shared" si="45"/>
        <v>Pembina Tingkat I / IV/b</v>
      </c>
      <c r="M196" s="157" t="str">
        <f t="shared" si="46"/>
        <v>Wakil Direktur I</v>
      </c>
      <c r="N196" s="160">
        <v>94</v>
      </c>
    </row>
    <row r="197" spans="1:14">
      <c r="A197" s="157" t="s">
        <v>619</v>
      </c>
      <c r="B197" s="157" t="s">
        <v>620</v>
      </c>
      <c r="C197" s="157" t="str">
        <f t="shared" si="39"/>
        <v>Penata Muda Tingkat I / III/b</v>
      </c>
      <c r="D197" s="161" t="s">
        <v>125</v>
      </c>
      <c r="E197" s="200" t="s">
        <v>449</v>
      </c>
      <c r="F197" s="201" t="s">
        <v>325</v>
      </c>
      <c r="G197" s="156" t="str">
        <f t="shared" si="40"/>
        <v>197605172009121003</v>
      </c>
      <c r="H197" s="156" t="str">
        <f t="shared" si="41"/>
        <v>Penata / III/c</v>
      </c>
      <c r="I197" s="163" t="str">
        <f t="shared" si="42"/>
        <v>Ketua Jurusan Teknik Permesinan Kapal</v>
      </c>
      <c r="J197" s="165" t="str">
        <f t="shared" si="43"/>
        <v>Adi Wirawan Husodo, ST., MT.</v>
      </c>
      <c r="K197" s="157" t="str">
        <f t="shared" si="44"/>
        <v>197502201999031001</v>
      </c>
      <c r="L197" s="157" t="str">
        <f t="shared" si="45"/>
        <v>Pembina Tingkat I / IV/b</v>
      </c>
      <c r="M197" s="157" t="str">
        <f t="shared" si="46"/>
        <v>Wakil Direktur I</v>
      </c>
      <c r="N197" s="160">
        <v>95</v>
      </c>
    </row>
    <row r="198" spans="1:14">
      <c r="A198" s="157" t="s">
        <v>621</v>
      </c>
      <c r="B198" s="157" t="s">
        <v>622</v>
      </c>
      <c r="C198" s="157" t="str">
        <f t="shared" si="39"/>
        <v>Penata Muda Tingkat I / III/b</v>
      </c>
      <c r="D198" s="161" t="s">
        <v>125</v>
      </c>
      <c r="E198" s="200" t="s">
        <v>449</v>
      </c>
      <c r="F198" s="201" t="s">
        <v>325</v>
      </c>
      <c r="G198" s="156" t="str">
        <f t="shared" si="40"/>
        <v>197605172009121003</v>
      </c>
      <c r="H198" s="156" t="str">
        <f t="shared" si="41"/>
        <v>Penata / III/c</v>
      </c>
      <c r="I198" s="163" t="str">
        <f t="shared" si="42"/>
        <v>Ketua Jurusan Teknik Permesinan Kapal</v>
      </c>
      <c r="J198" s="165" t="str">
        <f t="shared" si="43"/>
        <v>Adi Wirawan Husodo, ST., MT.</v>
      </c>
      <c r="K198" s="157" t="str">
        <f t="shared" si="44"/>
        <v>197502201999031001</v>
      </c>
      <c r="L198" s="157" t="str">
        <f t="shared" si="45"/>
        <v>Pembina Tingkat I / IV/b</v>
      </c>
      <c r="M198" s="157" t="str">
        <f t="shared" si="46"/>
        <v>Wakil Direktur I</v>
      </c>
      <c r="N198" s="160">
        <v>96</v>
      </c>
    </row>
    <row r="199" spans="1:14">
      <c r="A199" s="157" t="s">
        <v>623</v>
      </c>
      <c r="B199" s="157" t="s">
        <v>624</v>
      </c>
      <c r="C199" s="157" t="str">
        <f t="shared" si="39"/>
        <v>Penata Muda Tingkat I / III/b</v>
      </c>
      <c r="D199" s="161" t="s">
        <v>125</v>
      </c>
      <c r="E199" s="200" t="s">
        <v>449</v>
      </c>
      <c r="F199" s="201" t="s">
        <v>325</v>
      </c>
      <c r="G199" s="156" t="str">
        <f t="shared" si="40"/>
        <v>197605172009121003</v>
      </c>
      <c r="H199" s="156" t="str">
        <f t="shared" si="41"/>
        <v>Penata / III/c</v>
      </c>
      <c r="I199" s="163" t="str">
        <f t="shared" si="42"/>
        <v>Ketua Jurusan Teknik Permesinan Kapal</v>
      </c>
      <c r="J199" s="165" t="str">
        <f t="shared" si="43"/>
        <v>Adi Wirawan Husodo, ST., MT.</v>
      </c>
      <c r="K199" s="157" t="str">
        <f t="shared" si="44"/>
        <v>197502201999031001</v>
      </c>
      <c r="L199" s="157" t="str">
        <f t="shared" si="45"/>
        <v>Pembina Tingkat I / IV/b</v>
      </c>
      <c r="M199" s="157" t="str">
        <f t="shared" si="46"/>
        <v>Wakil Direktur I</v>
      </c>
      <c r="N199" s="160">
        <v>97</v>
      </c>
    </row>
    <row r="200" spans="1:14">
      <c r="A200" s="157" t="s">
        <v>625</v>
      </c>
      <c r="B200" s="157" t="s">
        <v>626</v>
      </c>
      <c r="C200" s="157" t="str">
        <f t="shared" si="39"/>
        <v>Penata / III/c</v>
      </c>
      <c r="D200" s="161" t="s">
        <v>122</v>
      </c>
      <c r="E200" s="200" t="s">
        <v>464</v>
      </c>
      <c r="F200" s="201" t="s">
        <v>424</v>
      </c>
      <c r="G200" s="156" t="str">
        <f t="shared" si="40"/>
        <v>197305222000031001</v>
      </c>
      <c r="H200" s="156" t="str">
        <f t="shared" si="41"/>
        <v>Penata Tingkat I / III/d</v>
      </c>
      <c r="I200" s="163" t="str">
        <f t="shared" si="42"/>
        <v>Ketua Jurusan Teknik Kelistrikan Kapal</v>
      </c>
      <c r="J200" s="165" t="str">
        <f t="shared" si="43"/>
        <v>Adi Wirawan Husodo, ST., MT.</v>
      </c>
      <c r="K200" s="157" t="str">
        <f t="shared" si="44"/>
        <v>197502201999031001</v>
      </c>
      <c r="L200" s="157" t="str">
        <f t="shared" si="45"/>
        <v>Pembina Tingkat I / IV/b</v>
      </c>
      <c r="M200" s="157" t="str">
        <f t="shared" si="46"/>
        <v>Wakil Direktur I</v>
      </c>
      <c r="N200" s="160">
        <v>98</v>
      </c>
    </row>
    <row r="201" spans="1:14">
      <c r="A201" s="157" t="s">
        <v>627</v>
      </c>
      <c r="B201" s="157" t="s">
        <v>628</v>
      </c>
      <c r="C201" s="157" t="str">
        <f t="shared" si="39"/>
        <v>Penata Tingkat I / III/d</v>
      </c>
      <c r="D201" s="161" t="s">
        <v>186</v>
      </c>
      <c r="E201" s="200" t="s">
        <v>464</v>
      </c>
      <c r="F201" s="201" t="s">
        <v>325</v>
      </c>
      <c r="G201" s="156" t="str">
        <f t="shared" si="40"/>
        <v>197605172009121003</v>
      </c>
      <c r="H201" s="156" t="str">
        <f t="shared" si="41"/>
        <v>Penata / III/c</v>
      </c>
      <c r="I201" s="163" t="str">
        <f t="shared" si="42"/>
        <v>Ketua Jurusan Teknik Permesinan Kapal</v>
      </c>
      <c r="J201" s="165" t="str">
        <f t="shared" si="43"/>
        <v>Adi Wirawan Husodo, ST., MT.</v>
      </c>
      <c r="K201" s="157" t="str">
        <f t="shared" si="44"/>
        <v>197502201999031001</v>
      </c>
      <c r="L201" s="157" t="str">
        <f t="shared" si="45"/>
        <v>Pembina Tingkat I / IV/b</v>
      </c>
      <c r="M201" s="157" t="str">
        <f t="shared" si="46"/>
        <v>Wakil Direktur I</v>
      </c>
      <c r="N201" s="160">
        <v>99</v>
      </c>
    </row>
    <row r="202" spans="1:14">
      <c r="A202" s="157" t="s">
        <v>629</v>
      </c>
      <c r="B202" s="157" t="s">
        <v>630</v>
      </c>
      <c r="C202" s="157" t="str">
        <f t="shared" si="39"/>
        <v>Penata Muda Tingkat I / III/b</v>
      </c>
      <c r="D202" s="161" t="s">
        <v>125</v>
      </c>
      <c r="E202" s="200" t="s">
        <v>442</v>
      </c>
      <c r="F202" s="201" t="s">
        <v>426</v>
      </c>
      <c r="G202" s="156" t="str">
        <f t="shared" si="40"/>
        <v>196910151995011001</v>
      </c>
      <c r="H202" s="156" t="str">
        <f t="shared" si="41"/>
        <v>Penata Tingkat I / III/d</v>
      </c>
      <c r="I202" s="163" t="str">
        <f t="shared" si="42"/>
        <v>Ketua Jurusan Teknik Bangunan Kapal</v>
      </c>
      <c r="J202" s="165" t="str">
        <f t="shared" si="43"/>
        <v>Adi Wirawan Husodo, ST., MT.</v>
      </c>
      <c r="K202" s="157" t="str">
        <f t="shared" si="44"/>
        <v>197502201999031001</v>
      </c>
      <c r="L202" s="157" t="str">
        <f t="shared" si="45"/>
        <v>Pembina Tingkat I / IV/b</v>
      </c>
      <c r="M202" s="157" t="str">
        <f t="shared" si="46"/>
        <v>Wakil Direktur I</v>
      </c>
      <c r="N202" s="160">
        <v>100</v>
      </c>
    </row>
    <row r="203" spans="1:14">
      <c r="A203" s="157" t="s">
        <v>631</v>
      </c>
      <c r="B203" s="157" t="s">
        <v>632</v>
      </c>
      <c r="C203" s="157" t="str">
        <f t="shared" si="39"/>
        <v>Penata / III/c</v>
      </c>
      <c r="D203" s="161" t="s">
        <v>122</v>
      </c>
      <c r="E203" s="200" t="s">
        <v>464</v>
      </c>
      <c r="F203" s="201" t="s">
        <v>325</v>
      </c>
      <c r="G203" s="156" t="str">
        <f t="shared" si="40"/>
        <v>197605172009121003</v>
      </c>
      <c r="H203" s="156" t="str">
        <f t="shared" si="41"/>
        <v>Penata / III/c</v>
      </c>
      <c r="I203" s="163" t="str">
        <f t="shared" si="42"/>
        <v>Ketua Jurusan Teknik Permesinan Kapal</v>
      </c>
      <c r="J203" s="165" t="str">
        <f t="shared" si="43"/>
        <v>Adi Wirawan Husodo, ST., MT.</v>
      </c>
      <c r="K203" s="157" t="str">
        <f t="shared" si="44"/>
        <v>197502201999031001</v>
      </c>
      <c r="L203" s="157" t="str">
        <f t="shared" si="45"/>
        <v>Pembina Tingkat I / IV/b</v>
      </c>
      <c r="M203" s="157" t="str">
        <f t="shared" si="46"/>
        <v>Wakil Direktur I</v>
      </c>
      <c r="N203" s="160">
        <v>101</v>
      </c>
    </row>
    <row r="204" spans="1:14">
      <c r="A204" s="157" t="s">
        <v>333</v>
      </c>
      <c r="B204" s="157" t="s">
        <v>334</v>
      </c>
      <c r="C204" s="157" t="str">
        <f t="shared" si="39"/>
        <v>Pembina / IV/a</v>
      </c>
      <c r="D204" s="161" t="s">
        <v>248</v>
      </c>
      <c r="E204" s="200" t="s">
        <v>444</v>
      </c>
      <c r="F204" s="201" t="s">
        <v>325</v>
      </c>
      <c r="G204" s="156" t="str">
        <f t="shared" si="40"/>
        <v>197605172009121003</v>
      </c>
      <c r="H204" s="156" t="str">
        <f t="shared" si="41"/>
        <v>Penata / III/c</v>
      </c>
      <c r="I204" s="163" t="str">
        <f t="shared" si="42"/>
        <v>Ketua Jurusan Teknik Permesinan Kapal</v>
      </c>
      <c r="J204" s="165" t="str">
        <f t="shared" si="43"/>
        <v>Adi Wirawan Husodo, ST., MT.</v>
      </c>
      <c r="K204" s="157" t="str">
        <f t="shared" si="44"/>
        <v>197502201999031001</v>
      </c>
      <c r="L204" s="157" t="str">
        <f t="shared" si="45"/>
        <v>Pembina Tingkat I / IV/b</v>
      </c>
      <c r="M204" s="157" t="str">
        <f t="shared" si="46"/>
        <v>Wakil Direktur I</v>
      </c>
      <c r="N204" s="160">
        <v>102</v>
      </c>
    </row>
    <row r="205" spans="1:14">
      <c r="A205" s="157" t="s">
        <v>633</v>
      </c>
      <c r="B205" s="157" t="s">
        <v>634</v>
      </c>
      <c r="C205" s="157" t="str">
        <f t="shared" si="39"/>
        <v>Penata / III/c</v>
      </c>
      <c r="D205" s="161" t="s">
        <v>122</v>
      </c>
      <c r="E205" s="200" t="s">
        <v>464</v>
      </c>
      <c r="F205" s="201" t="s">
        <v>424</v>
      </c>
      <c r="G205" s="156" t="str">
        <f t="shared" si="40"/>
        <v>197305222000031001</v>
      </c>
      <c r="H205" s="156" t="str">
        <f t="shared" si="41"/>
        <v>Penata Tingkat I / III/d</v>
      </c>
      <c r="I205" s="163" t="str">
        <f t="shared" si="42"/>
        <v>Ketua Jurusan Teknik Kelistrikan Kapal</v>
      </c>
      <c r="J205" s="165" t="str">
        <f t="shared" si="43"/>
        <v>Adi Wirawan Husodo, ST., MT.</v>
      </c>
      <c r="K205" s="157" t="str">
        <f t="shared" si="44"/>
        <v>197502201999031001</v>
      </c>
      <c r="L205" s="157" t="str">
        <f t="shared" si="45"/>
        <v>Pembina Tingkat I / IV/b</v>
      </c>
      <c r="M205" s="157" t="str">
        <f t="shared" si="46"/>
        <v>Wakil Direktur I</v>
      </c>
      <c r="N205" s="160">
        <v>103</v>
      </c>
    </row>
    <row r="206" spans="1:14">
      <c r="A206" s="157" t="s">
        <v>635</v>
      </c>
      <c r="B206" s="157" t="s">
        <v>636</v>
      </c>
      <c r="C206" s="157" t="str">
        <f t="shared" si="39"/>
        <v>Penata Muda Tingkat I / III/b</v>
      </c>
      <c r="D206" s="161" t="s">
        <v>125</v>
      </c>
      <c r="E206" s="200" t="s">
        <v>442</v>
      </c>
      <c r="F206" s="201" t="s">
        <v>426</v>
      </c>
      <c r="G206" s="156" t="str">
        <f t="shared" si="40"/>
        <v>196910151995011001</v>
      </c>
      <c r="H206" s="156" t="str">
        <f t="shared" si="41"/>
        <v>Penata Tingkat I / III/d</v>
      </c>
      <c r="I206" s="163" t="str">
        <f t="shared" si="42"/>
        <v>Ketua Jurusan Teknik Bangunan Kapal</v>
      </c>
      <c r="J206" s="165" t="str">
        <f t="shared" si="43"/>
        <v>Adi Wirawan Husodo, ST., MT.</v>
      </c>
      <c r="K206" s="157" t="str">
        <f t="shared" si="44"/>
        <v>197502201999031001</v>
      </c>
      <c r="L206" s="157" t="str">
        <f t="shared" si="45"/>
        <v>Pembina Tingkat I / IV/b</v>
      </c>
      <c r="M206" s="157" t="str">
        <f t="shared" si="46"/>
        <v>Wakil Direktur I</v>
      </c>
      <c r="N206" s="160">
        <v>104</v>
      </c>
    </row>
    <row r="207" spans="1:14">
      <c r="A207" s="157" t="s">
        <v>637</v>
      </c>
      <c r="B207" s="157" t="s">
        <v>638</v>
      </c>
      <c r="C207" s="157" t="str">
        <f t="shared" si="39"/>
        <v>Pembina / IV/a</v>
      </c>
      <c r="D207" s="161" t="s">
        <v>248</v>
      </c>
      <c r="E207" s="200" t="s">
        <v>444</v>
      </c>
      <c r="F207" s="201" t="s">
        <v>426</v>
      </c>
      <c r="G207" s="156" t="str">
        <f t="shared" si="40"/>
        <v>196910151995011001</v>
      </c>
      <c r="H207" s="156" t="str">
        <f t="shared" si="41"/>
        <v>Penata Tingkat I / III/d</v>
      </c>
      <c r="I207" s="163" t="str">
        <f t="shared" si="42"/>
        <v>Ketua Jurusan Teknik Bangunan Kapal</v>
      </c>
      <c r="J207" s="165" t="str">
        <f t="shared" si="43"/>
        <v>Adi Wirawan Husodo, ST., MT.</v>
      </c>
      <c r="K207" s="157" t="str">
        <f t="shared" si="44"/>
        <v>197502201999031001</v>
      </c>
      <c r="L207" s="157" t="str">
        <f t="shared" si="45"/>
        <v>Pembina Tingkat I / IV/b</v>
      </c>
      <c r="M207" s="157" t="str">
        <f t="shared" si="46"/>
        <v>Wakil Direktur I</v>
      </c>
      <c r="N207" s="160">
        <v>105</v>
      </c>
    </row>
    <row r="208" spans="1:14">
      <c r="A208" s="157" t="s">
        <v>639</v>
      </c>
      <c r="B208" s="157" t="s">
        <v>640</v>
      </c>
      <c r="C208" s="157" t="str">
        <f t="shared" si="39"/>
        <v>Penata Tingkat I / III/d</v>
      </c>
      <c r="D208" s="161" t="s">
        <v>186</v>
      </c>
      <c r="E208" s="200" t="s">
        <v>464</v>
      </c>
      <c r="F208" s="201" t="s">
        <v>325</v>
      </c>
      <c r="G208" s="156" t="str">
        <f t="shared" si="40"/>
        <v>197605172009121003</v>
      </c>
      <c r="H208" s="156" t="str">
        <f t="shared" si="41"/>
        <v>Penata / III/c</v>
      </c>
      <c r="I208" s="163" t="str">
        <f t="shared" si="42"/>
        <v>Ketua Jurusan Teknik Permesinan Kapal</v>
      </c>
      <c r="J208" s="165" t="str">
        <f t="shared" si="43"/>
        <v>Adi Wirawan Husodo, ST., MT.</v>
      </c>
      <c r="K208" s="157" t="str">
        <f t="shared" si="44"/>
        <v>197502201999031001</v>
      </c>
      <c r="L208" s="157" t="str">
        <f t="shared" si="45"/>
        <v>Pembina Tingkat I / IV/b</v>
      </c>
      <c r="M208" s="157" t="str">
        <f t="shared" si="46"/>
        <v>Wakil Direktur I</v>
      </c>
      <c r="N208" s="160">
        <v>106</v>
      </c>
    </row>
    <row r="209" spans="1:14">
      <c r="A209" s="157" t="s">
        <v>641</v>
      </c>
      <c r="B209" s="157" t="s">
        <v>642</v>
      </c>
      <c r="C209" s="157" t="str">
        <f t="shared" si="39"/>
        <v>Penata Muda Tingkat I / III/b</v>
      </c>
      <c r="D209" s="161" t="s">
        <v>125</v>
      </c>
      <c r="E209" s="200" t="s">
        <v>442</v>
      </c>
      <c r="F209" s="201" t="s">
        <v>426</v>
      </c>
      <c r="G209" s="156" t="str">
        <f t="shared" si="40"/>
        <v>196910151995011001</v>
      </c>
      <c r="H209" s="156" t="str">
        <f t="shared" si="41"/>
        <v>Penata Tingkat I / III/d</v>
      </c>
      <c r="I209" s="163" t="str">
        <f t="shared" si="42"/>
        <v>Ketua Jurusan Teknik Bangunan Kapal</v>
      </c>
      <c r="J209" s="165" t="str">
        <f t="shared" si="43"/>
        <v>Adi Wirawan Husodo, ST., MT.</v>
      </c>
      <c r="K209" s="157" t="str">
        <f t="shared" si="44"/>
        <v>197502201999031001</v>
      </c>
      <c r="L209" s="157" t="str">
        <f t="shared" si="45"/>
        <v>Pembina Tingkat I / IV/b</v>
      </c>
      <c r="M209" s="157" t="str">
        <f t="shared" si="46"/>
        <v>Wakil Direktur I</v>
      </c>
      <c r="N209" s="160">
        <v>107</v>
      </c>
    </row>
    <row r="210" spans="1:14">
      <c r="A210" s="157" t="s">
        <v>643</v>
      </c>
      <c r="B210" s="157" t="s">
        <v>644</v>
      </c>
      <c r="C210" s="157" t="str">
        <f t="shared" si="39"/>
        <v>Penata Muda Tingkat I / III/b</v>
      </c>
      <c r="D210" s="161" t="s">
        <v>125</v>
      </c>
      <c r="E210" s="200" t="s">
        <v>464</v>
      </c>
      <c r="F210" s="201" t="s">
        <v>325</v>
      </c>
      <c r="G210" s="156" t="str">
        <f t="shared" si="40"/>
        <v>197605172009121003</v>
      </c>
      <c r="H210" s="156" t="str">
        <f t="shared" si="41"/>
        <v>Penata / III/c</v>
      </c>
      <c r="I210" s="163" t="str">
        <f t="shared" si="42"/>
        <v>Ketua Jurusan Teknik Permesinan Kapal</v>
      </c>
      <c r="J210" s="165" t="str">
        <f t="shared" si="43"/>
        <v>Adi Wirawan Husodo, ST., MT.</v>
      </c>
      <c r="K210" s="157" t="str">
        <f t="shared" si="44"/>
        <v>197502201999031001</v>
      </c>
      <c r="L210" s="157" t="str">
        <f t="shared" si="45"/>
        <v>Pembina Tingkat I / IV/b</v>
      </c>
      <c r="M210" s="157" t="str">
        <f t="shared" si="46"/>
        <v>Wakil Direktur I</v>
      </c>
      <c r="N210" s="160">
        <v>108</v>
      </c>
    </row>
    <row r="211" spans="1:14">
      <c r="A211" s="157" t="s">
        <v>645</v>
      </c>
      <c r="B211" s="157" t="s">
        <v>646</v>
      </c>
      <c r="C211" s="157" t="str">
        <f t="shared" si="39"/>
        <v>Penata Tingkat I / III/d</v>
      </c>
      <c r="D211" s="161" t="s">
        <v>186</v>
      </c>
      <c r="E211" s="200" t="s">
        <v>464</v>
      </c>
      <c r="F211" s="201" t="s">
        <v>424</v>
      </c>
      <c r="G211" s="156" t="str">
        <f t="shared" si="40"/>
        <v>197305222000031001</v>
      </c>
      <c r="H211" s="156" t="str">
        <f t="shared" si="41"/>
        <v>Penata Tingkat I / III/d</v>
      </c>
      <c r="I211" s="163" t="str">
        <f t="shared" si="42"/>
        <v>Ketua Jurusan Teknik Kelistrikan Kapal</v>
      </c>
      <c r="J211" s="165" t="str">
        <f t="shared" si="43"/>
        <v>Adi Wirawan Husodo, ST., MT.</v>
      </c>
      <c r="K211" s="157" t="str">
        <f t="shared" si="44"/>
        <v>197502201999031001</v>
      </c>
      <c r="L211" s="157" t="str">
        <f t="shared" si="45"/>
        <v>Pembina Tingkat I / IV/b</v>
      </c>
      <c r="M211" s="157" t="str">
        <f t="shared" si="46"/>
        <v>Wakil Direktur I</v>
      </c>
      <c r="N211" s="160">
        <v>109</v>
      </c>
    </row>
    <row r="212" spans="1:14">
      <c r="A212" s="157" t="s">
        <v>647</v>
      </c>
      <c r="B212" s="157" t="s">
        <v>648</v>
      </c>
      <c r="C212" s="157" t="str">
        <f t="shared" si="39"/>
        <v>Penata Muda Tingkat I / III/b</v>
      </c>
      <c r="D212" s="161" t="s">
        <v>125</v>
      </c>
      <c r="E212" s="200" t="s">
        <v>449</v>
      </c>
      <c r="F212" s="201" t="s">
        <v>426</v>
      </c>
      <c r="G212" s="156" t="str">
        <f t="shared" si="40"/>
        <v>196910151995011001</v>
      </c>
      <c r="H212" s="156" t="str">
        <f t="shared" si="41"/>
        <v>Penata Tingkat I / III/d</v>
      </c>
      <c r="I212" s="163" t="str">
        <f t="shared" si="42"/>
        <v>Ketua Jurusan Teknik Bangunan Kapal</v>
      </c>
      <c r="J212" s="165" t="str">
        <f t="shared" si="43"/>
        <v>Adi Wirawan Husodo, ST., MT.</v>
      </c>
      <c r="K212" s="157" t="str">
        <f t="shared" si="44"/>
        <v>197502201999031001</v>
      </c>
      <c r="L212" s="157" t="str">
        <f t="shared" si="45"/>
        <v>Pembina Tingkat I / IV/b</v>
      </c>
      <c r="M212" s="157" t="str">
        <f t="shared" si="46"/>
        <v>Wakil Direktur I</v>
      </c>
      <c r="N212" s="160">
        <v>110</v>
      </c>
    </row>
    <row r="213" spans="1:14">
      <c r="A213" s="157" t="s">
        <v>336</v>
      </c>
      <c r="B213" s="157" t="s">
        <v>337</v>
      </c>
      <c r="C213" s="157" t="str">
        <f t="shared" si="39"/>
        <v>Penata Tingkat I / III/d</v>
      </c>
      <c r="D213" s="161" t="s">
        <v>186</v>
      </c>
      <c r="E213" s="200" t="s">
        <v>464</v>
      </c>
      <c r="F213" s="201" t="s">
        <v>424</v>
      </c>
      <c r="G213" s="156" t="str">
        <f t="shared" si="40"/>
        <v>197305222000031001</v>
      </c>
      <c r="H213" s="156" t="str">
        <f t="shared" si="41"/>
        <v>Penata Tingkat I / III/d</v>
      </c>
      <c r="I213" s="163" t="str">
        <f t="shared" si="42"/>
        <v>Ketua Jurusan Teknik Kelistrikan Kapal</v>
      </c>
      <c r="J213" s="165" t="str">
        <f t="shared" si="43"/>
        <v>Adi Wirawan Husodo, ST., MT.</v>
      </c>
      <c r="K213" s="157" t="str">
        <f t="shared" si="44"/>
        <v>197502201999031001</v>
      </c>
      <c r="L213" s="157" t="str">
        <f t="shared" si="45"/>
        <v>Pembina Tingkat I / IV/b</v>
      </c>
      <c r="M213" s="157" t="str">
        <f t="shared" si="46"/>
        <v>Wakil Direktur I</v>
      </c>
      <c r="N213" s="160">
        <v>111</v>
      </c>
    </row>
    <row r="214" spans="1:14">
      <c r="A214" s="157" t="s">
        <v>426</v>
      </c>
      <c r="B214" s="157" t="s">
        <v>427</v>
      </c>
      <c r="C214" s="157" t="str">
        <f t="shared" si="39"/>
        <v>Penata Tingkat I / III/d</v>
      </c>
      <c r="D214" s="161" t="s">
        <v>186</v>
      </c>
      <c r="E214" s="200" t="s">
        <v>464</v>
      </c>
      <c r="F214" s="201" t="s">
        <v>322</v>
      </c>
      <c r="G214" s="156" t="str">
        <f t="shared" si="40"/>
        <v>197502201999031001</v>
      </c>
      <c r="H214" s="156" t="str">
        <f t="shared" si="41"/>
        <v>Pembina Tingkat I / IV/b</v>
      </c>
      <c r="I214" s="163" t="str">
        <f t="shared" si="42"/>
        <v>Wakil Direktur I</v>
      </c>
      <c r="J214" s="165" t="str">
        <f t="shared" si="43"/>
        <v>Ir. Eko Julianto, M.Sc., FRINA</v>
      </c>
      <c r="K214" s="157" t="str">
        <f t="shared" si="44"/>
        <v>196501231991031002</v>
      </c>
      <c r="L214" s="157" t="str">
        <f t="shared" si="45"/>
        <v>Pembina Tingkat I / IV/b</v>
      </c>
      <c r="M214" s="157" t="str">
        <f t="shared" si="46"/>
        <v>Direktur</v>
      </c>
      <c r="N214" s="160">
        <v>112</v>
      </c>
    </row>
    <row r="215" spans="1:14">
      <c r="A215" s="157" t="s">
        <v>649</v>
      </c>
      <c r="B215" s="157" t="s">
        <v>650</v>
      </c>
      <c r="C215" s="157" t="str">
        <f t="shared" si="39"/>
        <v>Penata Muda Tingkat I / III/b</v>
      </c>
      <c r="D215" s="161" t="s">
        <v>125</v>
      </c>
      <c r="E215" s="200" t="s">
        <v>442</v>
      </c>
      <c r="F215" s="201" t="s">
        <v>424</v>
      </c>
      <c r="G215" s="156" t="str">
        <f t="shared" si="40"/>
        <v>197305222000031001</v>
      </c>
      <c r="H215" s="156" t="str">
        <f t="shared" si="41"/>
        <v>Penata Tingkat I / III/d</v>
      </c>
      <c r="I215" s="163" t="str">
        <f t="shared" si="42"/>
        <v>Ketua Jurusan Teknik Kelistrikan Kapal</v>
      </c>
      <c r="J215" s="165" t="str">
        <f t="shared" si="43"/>
        <v>Adi Wirawan Husodo, ST., MT.</v>
      </c>
      <c r="K215" s="157" t="str">
        <f t="shared" si="44"/>
        <v>197502201999031001</v>
      </c>
      <c r="L215" s="157" t="str">
        <f t="shared" si="45"/>
        <v>Pembina Tingkat I / IV/b</v>
      </c>
      <c r="M215" s="157" t="str">
        <f t="shared" si="46"/>
        <v>Wakil Direktur I</v>
      </c>
      <c r="N215" s="160">
        <v>113</v>
      </c>
    </row>
    <row r="216" spans="1:14">
      <c r="A216" s="157" t="s">
        <v>651</v>
      </c>
      <c r="B216" s="157" t="s">
        <v>652</v>
      </c>
      <c r="C216" s="157" t="str">
        <f t="shared" si="39"/>
        <v>Penata Tingkat I / III/d</v>
      </c>
      <c r="D216" s="161" t="s">
        <v>186</v>
      </c>
      <c r="E216" s="200" t="s">
        <v>464</v>
      </c>
      <c r="F216" s="201" t="s">
        <v>325</v>
      </c>
      <c r="G216" s="156" t="str">
        <f t="shared" si="40"/>
        <v>197605172009121003</v>
      </c>
      <c r="H216" s="156" t="str">
        <f t="shared" si="41"/>
        <v>Penata / III/c</v>
      </c>
      <c r="I216" s="163" t="str">
        <f t="shared" si="42"/>
        <v>Ketua Jurusan Teknik Permesinan Kapal</v>
      </c>
      <c r="J216" s="165" t="str">
        <f t="shared" si="43"/>
        <v>Adi Wirawan Husodo, ST., MT.</v>
      </c>
      <c r="K216" s="157" t="str">
        <f t="shared" si="44"/>
        <v>197502201999031001</v>
      </c>
      <c r="L216" s="157" t="str">
        <f t="shared" si="45"/>
        <v>Pembina Tingkat I / IV/b</v>
      </c>
      <c r="M216" s="157" t="str">
        <f t="shared" si="46"/>
        <v>Wakil Direktur I</v>
      </c>
      <c r="N216" s="160">
        <v>114</v>
      </c>
    </row>
    <row r="217" spans="1:14">
      <c r="A217" s="157" t="s">
        <v>653</v>
      </c>
      <c r="B217" s="157" t="s">
        <v>654</v>
      </c>
      <c r="C217" s="157" t="str">
        <f t="shared" si="39"/>
        <v>Pembina / IV/a</v>
      </c>
      <c r="D217" s="161" t="s">
        <v>248</v>
      </c>
      <c r="E217" s="200" t="s">
        <v>444</v>
      </c>
      <c r="F217" s="201" t="s">
        <v>325</v>
      </c>
      <c r="G217" s="156" t="str">
        <f t="shared" si="40"/>
        <v>197605172009121003</v>
      </c>
      <c r="H217" s="156" t="str">
        <f t="shared" si="41"/>
        <v>Penata / III/c</v>
      </c>
      <c r="I217" s="163" t="str">
        <f t="shared" si="42"/>
        <v>Ketua Jurusan Teknik Permesinan Kapal</v>
      </c>
      <c r="J217" s="165" t="str">
        <f t="shared" si="43"/>
        <v>Adi Wirawan Husodo, ST., MT.</v>
      </c>
      <c r="K217" s="157" t="str">
        <f t="shared" si="44"/>
        <v>197502201999031001</v>
      </c>
      <c r="L217" s="157" t="str">
        <f t="shared" si="45"/>
        <v>Pembina Tingkat I / IV/b</v>
      </c>
      <c r="M217" s="157" t="str">
        <f t="shared" si="46"/>
        <v>Wakil Direktur I</v>
      </c>
      <c r="N217" s="160">
        <v>115</v>
      </c>
    </row>
    <row r="218" spans="1:14">
      <c r="A218" s="157" t="s">
        <v>655</v>
      </c>
      <c r="B218" s="157" t="s">
        <v>642</v>
      </c>
      <c r="C218" s="157" t="str">
        <f t="shared" si="39"/>
        <v>Penata Muda Tingkat I / III/b</v>
      </c>
      <c r="D218" s="161" t="s">
        <v>125</v>
      </c>
      <c r="E218" s="200" t="s">
        <v>442</v>
      </c>
      <c r="F218" s="201" t="s">
        <v>325</v>
      </c>
      <c r="G218" s="156" t="str">
        <f t="shared" si="40"/>
        <v>197605172009121003</v>
      </c>
      <c r="H218" s="156" t="str">
        <f t="shared" si="41"/>
        <v>Penata / III/c</v>
      </c>
      <c r="I218" s="163" t="str">
        <f t="shared" si="42"/>
        <v>Ketua Jurusan Teknik Permesinan Kapal</v>
      </c>
      <c r="J218" s="165" t="str">
        <f t="shared" si="43"/>
        <v>Adi Wirawan Husodo, ST., MT.</v>
      </c>
      <c r="K218" s="157" t="str">
        <f t="shared" si="44"/>
        <v>197502201999031001</v>
      </c>
      <c r="L218" s="157" t="str">
        <f t="shared" si="45"/>
        <v>Pembina Tingkat I / IV/b</v>
      </c>
      <c r="M218" s="157" t="str">
        <f t="shared" si="46"/>
        <v>Wakil Direktur I</v>
      </c>
      <c r="N218" s="160">
        <v>116</v>
      </c>
    </row>
    <row r="219" spans="1:14">
      <c r="A219" s="157" t="s">
        <v>656</v>
      </c>
      <c r="B219" s="157" t="s">
        <v>657</v>
      </c>
      <c r="C219" s="157" t="str">
        <f t="shared" si="39"/>
        <v>Penata Muda Tingkat I / III/b</v>
      </c>
      <c r="D219" s="161" t="s">
        <v>125</v>
      </c>
      <c r="E219" s="200" t="s">
        <v>442</v>
      </c>
      <c r="F219" s="201" t="s">
        <v>325</v>
      </c>
      <c r="G219" s="156" t="str">
        <f t="shared" si="40"/>
        <v>197605172009121003</v>
      </c>
      <c r="H219" s="156" t="str">
        <f t="shared" si="41"/>
        <v>Penata / III/c</v>
      </c>
      <c r="I219" s="163" t="str">
        <f t="shared" si="42"/>
        <v>Ketua Jurusan Teknik Permesinan Kapal</v>
      </c>
      <c r="J219" s="165" t="str">
        <f t="shared" si="43"/>
        <v>Adi Wirawan Husodo, ST., MT.</v>
      </c>
      <c r="K219" s="157" t="str">
        <f t="shared" si="44"/>
        <v>197502201999031001</v>
      </c>
      <c r="L219" s="157" t="str">
        <f t="shared" si="45"/>
        <v>Pembina Tingkat I / IV/b</v>
      </c>
      <c r="M219" s="157" t="str">
        <f t="shared" si="46"/>
        <v>Wakil Direktur I</v>
      </c>
      <c r="N219" s="160">
        <v>117</v>
      </c>
    </row>
    <row r="220" spans="1:14">
      <c r="A220" s="157" t="s">
        <v>658</v>
      </c>
      <c r="B220" s="157" t="s">
        <v>659</v>
      </c>
      <c r="C220" s="157" t="str">
        <f t="shared" si="39"/>
        <v>Penata Muda Tingkat I / III/b</v>
      </c>
      <c r="D220" s="161" t="s">
        <v>125</v>
      </c>
      <c r="E220" s="200" t="s">
        <v>449</v>
      </c>
      <c r="F220" s="201" t="s">
        <v>325</v>
      </c>
      <c r="G220" s="156" t="str">
        <f t="shared" si="40"/>
        <v>197605172009121003</v>
      </c>
      <c r="H220" s="156" t="str">
        <f t="shared" si="41"/>
        <v>Penata / III/c</v>
      </c>
      <c r="I220" s="163" t="str">
        <f t="shared" si="42"/>
        <v>Ketua Jurusan Teknik Permesinan Kapal</v>
      </c>
      <c r="J220" s="165" t="str">
        <f t="shared" si="43"/>
        <v>Adi Wirawan Husodo, ST., MT.</v>
      </c>
      <c r="K220" s="157" t="str">
        <f t="shared" si="44"/>
        <v>197502201999031001</v>
      </c>
      <c r="L220" s="157" t="str">
        <f t="shared" si="45"/>
        <v>Pembina Tingkat I / IV/b</v>
      </c>
      <c r="M220" s="157" t="str">
        <f t="shared" si="46"/>
        <v>Wakil Direktur I</v>
      </c>
      <c r="N220" s="160">
        <v>118</v>
      </c>
    </row>
    <row r="221" spans="1:14">
      <c r="A221" s="157" t="s">
        <v>660</v>
      </c>
      <c r="B221" s="157" t="s">
        <v>661</v>
      </c>
      <c r="C221" s="157" t="str">
        <f t="shared" ref="C221:C233" si="47">IF(D221="II/a","Pengatur Muda / II/a",IF(D221="II/b","Pengatur Muda Tingkat I  / II/b",IF(D221="II/c","Pengatur / II/c",IF(D221="II/d","Pengatur Tingkat I / II/d",IF(D221="III/a","Penata Muda / III/a",IF(D221="III/b","Penata Muda Tingkat I / III/b",IF(D221="III/c","Penata / III/c",IF(D221="III/d","Penata Tingkat I / III/d",IF(D221="IV/a","Pembina / IV/a",IF(D221="IV/b","Pembina Tingkat I / IV/b",IF(D221="IV/c","Pembina Utama Muda / IV/c",IF(D221="IV/d","Pembina Utama Madya / IV/d"))))))))))))</f>
        <v>Pembina / IV/a</v>
      </c>
      <c r="D221" s="161" t="s">
        <v>248</v>
      </c>
      <c r="E221" s="200" t="s">
        <v>444</v>
      </c>
      <c r="F221" s="201" t="s">
        <v>426</v>
      </c>
      <c r="G221" s="156" t="str">
        <f t="shared" si="40"/>
        <v>196910151995011001</v>
      </c>
      <c r="H221" s="156" t="str">
        <f t="shared" si="41"/>
        <v>Penata Tingkat I / III/d</v>
      </c>
      <c r="I221" s="163" t="str">
        <f t="shared" si="42"/>
        <v>Ketua Jurusan Teknik Bangunan Kapal</v>
      </c>
      <c r="J221" s="165" t="str">
        <f t="shared" si="43"/>
        <v>Adi Wirawan Husodo, ST., MT.</v>
      </c>
      <c r="K221" s="157" t="str">
        <f t="shared" si="44"/>
        <v>197502201999031001</v>
      </c>
      <c r="L221" s="157" t="str">
        <f t="shared" si="45"/>
        <v>Pembina Tingkat I / IV/b</v>
      </c>
      <c r="M221" s="157" t="str">
        <f t="shared" si="46"/>
        <v>Wakil Direktur I</v>
      </c>
      <c r="N221" s="160">
        <v>119</v>
      </c>
    </row>
    <row r="222" spans="1:14">
      <c r="A222" s="157" t="s">
        <v>662</v>
      </c>
      <c r="B222" s="157" t="s">
        <v>663</v>
      </c>
      <c r="C222" s="157" t="str">
        <f t="shared" si="47"/>
        <v>Penata Tingkat I / III/d</v>
      </c>
      <c r="D222" s="161" t="s">
        <v>186</v>
      </c>
      <c r="E222" s="200" t="s">
        <v>439</v>
      </c>
      <c r="F222" s="201" t="s">
        <v>426</v>
      </c>
      <c r="G222" s="156" t="str">
        <f t="shared" si="40"/>
        <v>196910151995011001</v>
      </c>
      <c r="H222" s="156" t="str">
        <f t="shared" si="41"/>
        <v>Penata Tingkat I / III/d</v>
      </c>
      <c r="I222" s="163" t="str">
        <f t="shared" si="42"/>
        <v>Ketua Jurusan Teknik Bangunan Kapal</v>
      </c>
      <c r="J222" s="165" t="str">
        <f t="shared" si="43"/>
        <v>Adi Wirawan Husodo, ST., MT.</v>
      </c>
      <c r="K222" s="157" t="str">
        <f t="shared" si="44"/>
        <v>197502201999031001</v>
      </c>
      <c r="L222" s="157" t="str">
        <f t="shared" si="45"/>
        <v>Pembina Tingkat I / IV/b</v>
      </c>
      <c r="M222" s="157" t="str">
        <f t="shared" si="46"/>
        <v>Wakil Direktur I</v>
      </c>
      <c r="N222" s="160">
        <v>120</v>
      </c>
    </row>
    <row r="223" spans="1:14">
      <c r="A223" s="157" t="s">
        <v>664</v>
      </c>
      <c r="B223" s="157" t="s">
        <v>665</v>
      </c>
      <c r="C223" s="157" t="str">
        <f t="shared" si="47"/>
        <v>Penata Muda Tingkat I / III/b</v>
      </c>
      <c r="D223" s="161" t="s">
        <v>125</v>
      </c>
      <c r="E223" s="200" t="s">
        <v>449</v>
      </c>
      <c r="F223" s="201" t="s">
        <v>325</v>
      </c>
      <c r="G223" s="156" t="str">
        <f t="shared" si="40"/>
        <v>197605172009121003</v>
      </c>
      <c r="H223" s="156" t="str">
        <f t="shared" si="41"/>
        <v>Penata / III/c</v>
      </c>
      <c r="I223" s="163" t="str">
        <f t="shared" si="42"/>
        <v>Ketua Jurusan Teknik Permesinan Kapal</v>
      </c>
      <c r="J223" s="165" t="str">
        <f t="shared" si="43"/>
        <v>Adi Wirawan Husodo, ST., MT.</v>
      </c>
      <c r="K223" s="157" t="str">
        <f t="shared" si="44"/>
        <v>197502201999031001</v>
      </c>
      <c r="L223" s="157" t="str">
        <f t="shared" si="45"/>
        <v>Pembina Tingkat I / IV/b</v>
      </c>
      <c r="M223" s="157" t="str">
        <f t="shared" si="46"/>
        <v>Wakil Direktur I</v>
      </c>
      <c r="N223" s="160">
        <v>121</v>
      </c>
    </row>
    <row r="224" spans="1:14">
      <c r="A224" s="157" t="s">
        <v>666</v>
      </c>
      <c r="B224" s="157" t="s">
        <v>667</v>
      </c>
      <c r="C224" s="157" t="str">
        <f t="shared" si="47"/>
        <v>Pembina / IV/a</v>
      </c>
      <c r="D224" s="161" t="s">
        <v>248</v>
      </c>
      <c r="E224" s="200" t="s">
        <v>444</v>
      </c>
      <c r="F224" s="201" t="s">
        <v>424</v>
      </c>
      <c r="G224" s="156" t="str">
        <f t="shared" si="40"/>
        <v>197305222000031001</v>
      </c>
      <c r="H224" s="156" t="str">
        <f t="shared" si="41"/>
        <v>Penata Tingkat I / III/d</v>
      </c>
      <c r="I224" s="163" t="str">
        <f t="shared" si="42"/>
        <v>Ketua Jurusan Teknik Kelistrikan Kapal</v>
      </c>
      <c r="J224" s="165" t="str">
        <f t="shared" si="43"/>
        <v>Adi Wirawan Husodo, ST., MT.</v>
      </c>
      <c r="K224" s="157" t="str">
        <f t="shared" si="44"/>
        <v>197502201999031001</v>
      </c>
      <c r="L224" s="157" t="str">
        <f t="shared" si="45"/>
        <v>Pembina Tingkat I / IV/b</v>
      </c>
      <c r="M224" s="157" t="str">
        <f t="shared" si="46"/>
        <v>Wakil Direktur I</v>
      </c>
      <c r="N224" s="160">
        <v>122</v>
      </c>
    </row>
    <row r="225" spans="1:14">
      <c r="A225" s="157" t="s">
        <v>668</v>
      </c>
      <c r="B225" s="157" t="s">
        <v>669</v>
      </c>
      <c r="C225" s="157" t="str">
        <f t="shared" si="47"/>
        <v>Pembina / IV/a</v>
      </c>
      <c r="D225" s="161" t="s">
        <v>248</v>
      </c>
      <c r="E225" s="200" t="s">
        <v>444</v>
      </c>
      <c r="F225" s="201" t="s">
        <v>426</v>
      </c>
      <c r="G225" s="156" t="str">
        <f t="shared" si="40"/>
        <v>196910151995011001</v>
      </c>
      <c r="H225" s="156" t="str">
        <f t="shared" si="41"/>
        <v>Penata Tingkat I / III/d</v>
      </c>
      <c r="I225" s="163" t="str">
        <f t="shared" si="42"/>
        <v>Ketua Jurusan Teknik Bangunan Kapal</v>
      </c>
      <c r="J225" s="165" t="str">
        <f t="shared" si="43"/>
        <v>Adi Wirawan Husodo, ST., MT.</v>
      </c>
      <c r="K225" s="157" t="str">
        <f t="shared" si="44"/>
        <v>197502201999031001</v>
      </c>
      <c r="L225" s="157" t="str">
        <f t="shared" si="45"/>
        <v>Pembina Tingkat I / IV/b</v>
      </c>
      <c r="M225" s="157" t="str">
        <f t="shared" si="46"/>
        <v>Wakil Direktur I</v>
      </c>
      <c r="N225" s="160">
        <v>123</v>
      </c>
    </row>
    <row r="226" spans="1:14">
      <c r="A226" s="157" t="s">
        <v>670</v>
      </c>
      <c r="B226" s="157" t="s">
        <v>671</v>
      </c>
      <c r="C226" s="157" t="str">
        <f t="shared" si="47"/>
        <v>Penata Muda Tingkat I / III/b</v>
      </c>
      <c r="D226" s="161" t="s">
        <v>125</v>
      </c>
      <c r="E226" s="200" t="s">
        <v>449</v>
      </c>
      <c r="F226" s="201" t="s">
        <v>325</v>
      </c>
      <c r="G226" s="156" t="str">
        <f t="shared" si="40"/>
        <v>197605172009121003</v>
      </c>
      <c r="H226" s="156" t="str">
        <f t="shared" si="41"/>
        <v>Penata / III/c</v>
      </c>
      <c r="I226" s="163" t="str">
        <f t="shared" si="42"/>
        <v>Ketua Jurusan Teknik Permesinan Kapal</v>
      </c>
      <c r="J226" s="165" t="str">
        <f t="shared" si="43"/>
        <v>Adi Wirawan Husodo, ST., MT.</v>
      </c>
      <c r="K226" s="157" t="str">
        <f t="shared" si="44"/>
        <v>197502201999031001</v>
      </c>
      <c r="L226" s="157" t="str">
        <f t="shared" si="45"/>
        <v>Pembina Tingkat I / IV/b</v>
      </c>
      <c r="M226" s="157" t="str">
        <f t="shared" si="46"/>
        <v>Wakil Direktur I</v>
      </c>
      <c r="N226" s="160">
        <v>124</v>
      </c>
    </row>
    <row r="227" spans="1:14">
      <c r="A227" s="157" t="s">
        <v>672</v>
      </c>
      <c r="B227" s="157" t="s">
        <v>673</v>
      </c>
      <c r="C227" s="157" t="str">
        <f t="shared" si="47"/>
        <v>Penata Muda Tingkat I / III/b</v>
      </c>
      <c r="D227" s="161" t="s">
        <v>125</v>
      </c>
      <c r="E227" s="200" t="s">
        <v>442</v>
      </c>
      <c r="F227" s="201" t="s">
        <v>426</v>
      </c>
      <c r="G227" s="156" t="str">
        <f t="shared" ref="G227:G233" si="48">VLOOKUP(F227,$P$2:$W$28,2,FALSE)</f>
        <v>196910151995011001</v>
      </c>
      <c r="H227" s="156" t="str">
        <f t="shared" ref="H227:H233" si="49">VLOOKUP(F227,$P$2:$W$28,3,FALSE)</f>
        <v>Penata Tingkat I / III/d</v>
      </c>
      <c r="I227" s="163" t="str">
        <f t="shared" ref="I227:I233" si="50">VLOOKUP(F227,$P$2:$W$28,4,FALSE)</f>
        <v>Ketua Jurusan Teknik Bangunan Kapal</v>
      </c>
      <c r="J227" s="165" t="str">
        <f t="shared" ref="J227:J233" si="51">VLOOKUP(F227,$P$2:$W$28,5,FALSE)</f>
        <v>Adi Wirawan Husodo, ST., MT.</v>
      </c>
      <c r="K227" s="157" t="str">
        <f t="shared" ref="K227:K233" si="52">VLOOKUP(F227,$P$2:$W$28,6,FALSE)</f>
        <v>197502201999031001</v>
      </c>
      <c r="L227" s="157" t="str">
        <f t="shared" ref="L227:L233" si="53">VLOOKUP(F227,$P$2:$W$28,7,FALSE)</f>
        <v>Pembina Tingkat I / IV/b</v>
      </c>
      <c r="M227" s="157" t="str">
        <f t="shared" ref="M227:M233" si="54">VLOOKUP(F227,$P$2:$W$28,8,FALSE)</f>
        <v>Wakil Direktur I</v>
      </c>
      <c r="N227" s="160">
        <v>125</v>
      </c>
    </row>
    <row r="228" spans="1:14">
      <c r="A228" s="157" t="s">
        <v>674</v>
      </c>
      <c r="B228" s="157" t="s">
        <v>675</v>
      </c>
      <c r="C228" s="157" t="str">
        <f t="shared" si="47"/>
        <v>Penata / III/c</v>
      </c>
      <c r="D228" s="161" t="s">
        <v>122</v>
      </c>
      <c r="E228" s="200" t="s">
        <v>439</v>
      </c>
      <c r="F228" s="201" t="s">
        <v>325</v>
      </c>
      <c r="G228" s="156" t="str">
        <f t="shared" si="48"/>
        <v>197605172009121003</v>
      </c>
      <c r="H228" s="156" t="str">
        <f t="shared" si="49"/>
        <v>Penata / III/c</v>
      </c>
      <c r="I228" s="163" t="str">
        <f t="shared" si="50"/>
        <v>Ketua Jurusan Teknik Permesinan Kapal</v>
      </c>
      <c r="J228" s="165" t="str">
        <f t="shared" si="51"/>
        <v>Adi Wirawan Husodo, ST., MT.</v>
      </c>
      <c r="K228" s="157" t="str">
        <f t="shared" si="52"/>
        <v>197502201999031001</v>
      </c>
      <c r="L228" s="157" t="str">
        <f t="shared" si="53"/>
        <v>Pembina Tingkat I / IV/b</v>
      </c>
      <c r="M228" s="157" t="str">
        <f t="shared" si="54"/>
        <v>Wakil Direktur I</v>
      </c>
      <c r="N228" s="160">
        <v>126</v>
      </c>
    </row>
    <row r="229" spans="1:14">
      <c r="A229" s="157" t="s">
        <v>676</v>
      </c>
      <c r="B229" s="157" t="s">
        <v>677</v>
      </c>
      <c r="C229" s="157" t="str">
        <f t="shared" si="47"/>
        <v>Penata Muda Tingkat I / III/b</v>
      </c>
      <c r="D229" s="161" t="s">
        <v>125</v>
      </c>
      <c r="E229" s="200" t="s">
        <v>442</v>
      </c>
      <c r="F229" s="201" t="s">
        <v>325</v>
      </c>
      <c r="G229" s="156" t="str">
        <f t="shared" si="48"/>
        <v>197605172009121003</v>
      </c>
      <c r="H229" s="156" t="str">
        <f t="shared" si="49"/>
        <v>Penata / III/c</v>
      </c>
      <c r="I229" s="163" t="str">
        <f t="shared" si="50"/>
        <v>Ketua Jurusan Teknik Permesinan Kapal</v>
      </c>
      <c r="J229" s="165" t="str">
        <f t="shared" si="51"/>
        <v>Adi Wirawan Husodo, ST., MT.</v>
      </c>
      <c r="K229" s="157" t="str">
        <f t="shared" si="52"/>
        <v>197502201999031001</v>
      </c>
      <c r="L229" s="157" t="str">
        <f t="shared" si="53"/>
        <v>Pembina Tingkat I / IV/b</v>
      </c>
      <c r="M229" s="157" t="str">
        <f t="shared" si="54"/>
        <v>Wakil Direktur I</v>
      </c>
      <c r="N229" s="160">
        <v>127</v>
      </c>
    </row>
    <row r="230" spans="1:14">
      <c r="A230" s="157" t="s">
        <v>678</v>
      </c>
      <c r="B230" s="157" t="s">
        <v>679</v>
      </c>
      <c r="C230" s="157" t="str">
        <f t="shared" si="47"/>
        <v>Penata Muda Tingkat I / III/b</v>
      </c>
      <c r="D230" s="161" t="s">
        <v>125</v>
      </c>
      <c r="E230" s="200" t="s">
        <v>442</v>
      </c>
      <c r="F230" s="201" t="s">
        <v>325</v>
      </c>
      <c r="G230" s="156" t="str">
        <f t="shared" si="48"/>
        <v>197605172009121003</v>
      </c>
      <c r="H230" s="156" t="str">
        <f t="shared" si="49"/>
        <v>Penata / III/c</v>
      </c>
      <c r="I230" s="163" t="str">
        <f t="shared" si="50"/>
        <v>Ketua Jurusan Teknik Permesinan Kapal</v>
      </c>
      <c r="J230" s="165" t="str">
        <f t="shared" si="51"/>
        <v>Adi Wirawan Husodo, ST., MT.</v>
      </c>
      <c r="K230" s="157" t="str">
        <f t="shared" si="52"/>
        <v>197502201999031001</v>
      </c>
      <c r="L230" s="157" t="str">
        <f t="shared" si="53"/>
        <v>Pembina Tingkat I / IV/b</v>
      </c>
      <c r="M230" s="157" t="str">
        <f t="shared" si="54"/>
        <v>Wakil Direktur I</v>
      </c>
      <c r="N230" s="160">
        <v>128</v>
      </c>
    </row>
    <row r="231" spans="1:14">
      <c r="A231" s="157" t="s">
        <v>680</v>
      </c>
      <c r="B231" s="157" t="s">
        <v>681</v>
      </c>
      <c r="C231" s="157" t="str">
        <f t="shared" si="47"/>
        <v>Penata Muda Tingkat I / III/b</v>
      </c>
      <c r="D231" s="161" t="s">
        <v>125</v>
      </c>
      <c r="E231" s="200" t="s">
        <v>449</v>
      </c>
      <c r="F231" s="201" t="s">
        <v>426</v>
      </c>
      <c r="G231" s="156" t="str">
        <f t="shared" si="48"/>
        <v>196910151995011001</v>
      </c>
      <c r="H231" s="156" t="str">
        <f t="shared" si="49"/>
        <v>Penata Tingkat I / III/d</v>
      </c>
      <c r="I231" s="163" t="str">
        <f t="shared" si="50"/>
        <v>Ketua Jurusan Teknik Bangunan Kapal</v>
      </c>
      <c r="J231" s="165" t="str">
        <f t="shared" si="51"/>
        <v>Adi Wirawan Husodo, ST., MT.</v>
      </c>
      <c r="K231" s="157" t="str">
        <f t="shared" si="52"/>
        <v>197502201999031001</v>
      </c>
      <c r="L231" s="157" t="str">
        <f t="shared" si="53"/>
        <v>Pembina Tingkat I / IV/b</v>
      </c>
      <c r="M231" s="157" t="str">
        <f t="shared" si="54"/>
        <v>Wakil Direktur I</v>
      </c>
      <c r="N231" s="160">
        <v>129</v>
      </c>
    </row>
    <row r="232" spans="1:14">
      <c r="A232" s="157" t="s">
        <v>682</v>
      </c>
      <c r="B232" s="157" t="s">
        <v>683</v>
      </c>
      <c r="C232" s="157" t="str">
        <f t="shared" si="47"/>
        <v>Penata / III/c</v>
      </c>
      <c r="D232" s="161" t="s">
        <v>122</v>
      </c>
      <c r="E232" s="200" t="s">
        <v>464</v>
      </c>
      <c r="F232" s="201" t="s">
        <v>426</v>
      </c>
      <c r="G232" s="156" t="str">
        <f t="shared" si="48"/>
        <v>196910151995011001</v>
      </c>
      <c r="H232" s="156" t="str">
        <f t="shared" si="49"/>
        <v>Penata Tingkat I / III/d</v>
      </c>
      <c r="I232" s="163" t="str">
        <f t="shared" si="50"/>
        <v>Ketua Jurusan Teknik Bangunan Kapal</v>
      </c>
      <c r="J232" s="165" t="str">
        <f t="shared" si="51"/>
        <v>Adi Wirawan Husodo, ST., MT.</v>
      </c>
      <c r="K232" s="157" t="str">
        <f t="shared" si="52"/>
        <v>197502201999031001</v>
      </c>
      <c r="L232" s="157" t="str">
        <f t="shared" si="53"/>
        <v>Pembina Tingkat I / IV/b</v>
      </c>
      <c r="M232" s="157" t="str">
        <f t="shared" si="54"/>
        <v>Wakil Direktur I</v>
      </c>
      <c r="N232" s="160">
        <v>130</v>
      </c>
    </row>
    <row r="233" spans="1:14">
      <c r="A233" s="157" t="s">
        <v>684</v>
      </c>
      <c r="B233" s="157" t="s">
        <v>685</v>
      </c>
      <c r="C233" s="157" t="str">
        <f t="shared" si="47"/>
        <v>Penata Tingkat I / III/d</v>
      </c>
      <c r="D233" s="161" t="s">
        <v>186</v>
      </c>
      <c r="E233" s="200" t="s">
        <v>464</v>
      </c>
      <c r="F233" s="201" t="s">
        <v>325</v>
      </c>
      <c r="G233" s="156" t="str">
        <f t="shared" si="48"/>
        <v>197605172009121003</v>
      </c>
      <c r="H233" s="156" t="str">
        <f t="shared" si="49"/>
        <v>Penata / III/c</v>
      </c>
      <c r="I233" s="163" t="str">
        <f t="shared" si="50"/>
        <v>Ketua Jurusan Teknik Permesinan Kapal</v>
      </c>
      <c r="J233" s="165" t="str">
        <f t="shared" si="51"/>
        <v>Adi Wirawan Husodo, ST., MT.</v>
      </c>
      <c r="K233" s="157" t="str">
        <f t="shared" si="52"/>
        <v>197502201999031001</v>
      </c>
      <c r="L233" s="157" t="str">
        <f t="shared" si="53"/>
        <v>Pembina Tingkat I / IV/b</v>
      </c>
      <c r="M233" s="157" t="str">
        <f t="shared" si="54"/>
        <v>Wakil Direktur I</v>
      </c>
      <c r="N233" s="160">
        <v>131</v>
      </c>
    </row>
  </sheetData>
  <sheetProtection password="CF7A" sheet="1" objects="1" scenarios="1"/>
  <sortState ref="A2:F108">
    <sortCondition ref="A2:A108"/>
  </sortState>
  <printOptions horizontalCentered="1"/>
  <pageMargins left="0" right="0" top="0.25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MENU</vt:lpstr>
      <vt:lpstr>DATA SKP</vt:lpstr>
      <vt:lpstr>COVER</vt:lpstr>
      <vt:lpstr>FORM SKP</vt:lpstr>
      <vt:lpstr>PENGUKURAN</vt:lpstr>
      <vt:lpstr>PERILAKU KERJA</vt:lpstr>
      <vt:lpstr>PENILAIAN</vt:lpstr>
      <vt:lpstr>SOURCE</vt:lpstr>
      <vt:lpstr>COVER!Print_Area</vt:lpstr>
      <vt:lpstr>'DATA SKP'!Print_Area</vt:lpstr>
      <vt:lpstr>'FORM SKP'!Print_Area</vt:lpstr>
      <vt:lpstr>PENGUKURAN!Print_Area</vt:lpstr>
      <vt:lpstr>PENILAIAN!Print_Area</vt:lpstr>
      <vt:lpstr>'PERILAKU KERJA'!Print_Area</vt:lpstr>
      <vt:lpstr>SOURCE!Print_Titles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bkn</dc:creator>
  <cp:lastModifiedBy>PPNS-PC</cp:lastModifiedBy>
  <cp:lastPrinted>2017-07-07T02:17:52Z</cp:lastPrinted>
  <dcterms:created xsi:type="dcterms:W3CDTF">2010-10-07T03:41:24Z</dcterms:created>
  <dcterms:modified xsi:type="dcterms:W3CDTF">2019-01-18T01:11:45Z</dcterms:modified>
</cp:coreProperties>
</file>