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0230" windowHeight="7620" tabRatio="714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24519"/>
</workbook>
</file>

<file path=xl/calcChain.xml><?xml version="1.0" encoding="utf-8"?>
<calcChain xmlns="http://schemas.openxmlformats.org/spreadsheetml/2006/main">
  <c r="J42" i="4"/>
  <c r="H19" i="3"/>
  <c r="H18"/>
  <c r="H41" i="4" l="1"/>
  <c r="H42" s="1"/>
  <c r="H39"/>
  <c r="I17" i="3"/>
  <c r="I39" i="4" s="1"/>
  <c r="J2" i="11" l="1"/>
  <c r="G2"/>
  <c r="E15" i="1" l="1"/>
  <c r="E12" l="1"/>
  <c r="E10" i="9" l="1"/>
  <c r="E5" l="1"/>
  <c r="G10" i="2" l="1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9"/>
  <c r="N9" s="1"/>
  <c r="F10"/>
  <c r="F11"/>
  <c r="F12"/>
  <c r="F13"/>
  <c r="F14"/>
  <c r="F15"/>
  <c r="F16"/>
  <c r="F17"/>
  <c r="F18"/>
  <c r="F19"/>
  <c r="F20"/>
  <c r="F21"/>
  <c r="F9"/>
  <c r="D21"/>
  <c r="D20"/>
  <c r="D19"/>
  <c r="D18"/>
  <c r="D17"/>
  <c r="D16"/>
  <c r="D15"/>
  <c r="D14"/>
  <c r="D13"/>
  <c r="D12"/>
  <c r="D11"/>
  <c r="D10"/>
  <c r="D9"/>
  <c r="I73" i="4" l="1"/>
  <c r="I63"/>
  <c r="H10" i="2" l="1"/>
  <c r="H11"/>
  <c r="H12"/>
  <c r="H13"/>
  <c r="H14"/>
  <c r="H15"/>
  <c r="H16"/>
  <c r="H17"/>
  <c r="H18"/>
  <c r="H19"/>
  <c r="H20"/>
  <c r="H21"/>
  <c r="E10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7" i="9" l="1"/>
  <c r="H8" i="1" s="1"/>
  <c r="J3" i="11"/>
  <c r="K3"/>
  <c r="L3"/>
  <c r="M3"/>
  <c r="J4"/>
  <c r="K4"/>
  <c r="L4"/>
  <c r="M4"/>
  <c r="J5"/>
  <c r="K5"/>
  <c r="L5"/>
  <c r="M5"/>
  <c r="J6"/>
  <c r="K6"/>
  <c r="L6"/>
  <c r="M6"/>
  <c r="J7"/>
  <c r="K7"/>
  <c r="L7"/>
  <c r="M7"/>
  <c r="M2"/>
  <c r="L2"/>
  <c r="K2"/>
  <c r="E19" i="9" l="1"/>
  <c r="E18"/>
  <c r="E17"/>
  <c r="E16"/>
  <c r="I2" i="11"/>
  <c r="G3"/>
  <c r="H3"/>
  <c r="I3"/>
  <c r="G4"/>
  <c r="H4"/>
  <c r="I4"/>
  <c r="G5"/>
  <c r="H5"/>
  <c r="I5"/>
  <c r="G6"/>
  <c r="H6"/>
  <c r="I6"/>
  <c r="G7"/>
  <c r="H7"/>
  <c r="I7"/>
  <c r="H2"/>
  <c r="E11" i="9" l="1"/>
  <c r="E13"/>
  <c r="E12"/>
  <c r="C3" i="11"/>
  <c r="C4"/>
  <c r="C2"/>
  <c r="C6"/>
  <c r="C5"/>
  <c r="C7"/>
  <c r="E6" i="9" l="1"/>
  <c r="H7" i="1" s="1"/>
  <c r="G16" i="4" s="1"/>
  <c r="H9" i="1"/>
  <c r="G18" i="4" s="1"/>
  <c r="AF19" i="2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9"/>
  <c r="B9"/>
  <c r="L10"/>
  <c r="O10"/>
  <c r="AF10"/>
  <c r="J10"/>
  <c r="T10"/>
  <c r="W10"/>
  <c r="Y10"/>
  <c r="Z10"/>
  <c r="AC10"/>
  <c r="AD10"/>
  <c r="AK10"/>
  <c r="AN10" s="1"/>
  <c r="O11"/>
  <c r="AE11"/>
  <c r="J11"/>
  <c r="T11"/>
  <c r="W11"/>
  <c r="AA11" s="1"/>
  <c r="Y11"/>
  <c r="Z11"/>
  <c r="AC11"/>
  <c r="AD11"/>
  <c r="AK11"/>
  <c r="AN11" s="1"/>
  <c r="O12"/>
  <c r="J12"/>
  <c r="T12"/>
  <c r="W12"/>
  <c r="Y12"/>
  <c r="Z12"/>
  <c r="AC12"/>
  <c r="AD12"/>
  <c r="AK12"/>
  <c r="AN12" s="1"/>
  <c r="AE13"/>
  <c r="J13"/>
  <c r="O13"/>
  <c r="T13"/>
  <c r="W13"/>
  <c r="Y13"/>
  <c r="Z13"/>
  <c r="AC13"/>
  <c r="AD13"/>
  <c r="AK13"/>
  <c r="AN13" s="1"/>
  <c r="C14"/>
  <c r="O14"/>
  <c r="AF14"/>
  <c r="J14"/>
  <c r="T14"/>
  <c r="W14"/>
  <c r="Y14"/>
  <c r="Z14"/>
  <c r="AC14"/>
  <c r="AD14"/>
  <c r="AK14"/>
  <c r="AN14" s="1"/>
  <c r="O15"/>
  <c r="AE15"/>
  <c r="J15"/>
  <c r="T15"/>
  <c r="W15"/>
  <c r="AA15" s="1"/>
  <c r="Y15"/>
  <c r="Z15"/>
  <c r="AC15"/>
  <c r="AD15"/>
  <c r="AK15"/>
  <c r="AN15" s="1"/>
  <c r="O16"/>
  <c r="AL16"/>
  <c r="J16"/>
  <c r="T16"/>
  <c r="W16"/>
  <c r="AA16" s="1"/>
  <c r="Y16"/>
  <c r="Z16"/>
  <c r="AC16"/>
  <c r="AD16"/>
  <c r="AK16"/>
  <c r="AM16" s="1"/>
  <c r="O17"/>
  <c r="J17"/>
  <c r="T17"/>
  <c r="W17"/>
  <c r="AA17" s="1"/>
  <c r="Y17"/>
  <c r="Z17"/>
  <c r="AC17"/>
  <c r="AD17"/>
  <c r="AE17"/>
  <c r="AK17"/>
  <c r="AN17" s="1"/>
  <c r="C18"/>
  <c r="O18"/>
  <c r="AL18"/>
  <c r="J18"/>
  <c r="T18"/>
  <c r="W18"/>
  <c r="AA18" s="1"/>
  <c r="Y18"/>
  <c r="Z18"/>
  <c r="AC18"/>
  <c r="AD18"/>
  <c r="AE18"/>
  <c r="AK18"/>
  <c r="AN18" s="1"/>
  <c r="O19"/>
  <c r="AE19"/>
  <c r="T19"/>
  <c r="W19"/>
  <c r="Y19"/>
  <c r="Z19"/>
  <c r="AC19"/>
  <c r="AD19"/>
  <c r="AK19"/>
  <c r="AN19" s="1"/>
  <c r="O20"/>
  <c r="AL20"/>
  <c r="T20"/>
  <c r="W20"/>
  <c r="Y20"/>
  <c r="Z20"/>
  <c r="AC20"/>
  <c r="AD20"/>
  <c r="AK20"/>
  <c r="AN20" s="1"/>
  <c r="O21"/>
  <c r="AF21"/>
  <c r="T21"/>
  <c r="W21"/>
  <c r="AA21" s="1"/>
  <c r="Y21"/>
  <c r="Z21"/>
  <c r="AC21"/>
  <c r="AD21"/>
  <c r="AK21"/>
  <c r="AN21" s="1"/>
  <c r="E18" i="1"/>
  <c r="C15" i="2" s="1"/>
  <c r="E19" i="1"/>
  <c r="C16" i="2" s="1"/>
  <c r="E20" i="1"/>
  <c r="C17" i="2" s="1"/>
  <c r="E21" i="1"/>
  <c r="C12" i="2"/>
  <c r="E16" i="1"/>
  <c r="C13" i="2" s="1"/>
  <c r="E22" i="1"/>
  <c r="E23"/>
  <c r="T30" i="2"/>
  <c r="F18" i="10"/>
  <c r="H34" i="4"/>
  <c r="H37"/>
  <c r="H36"/>
  <c r="G30"/>
  <c r="G29"/>
  <c r="Z9" i="2"/>
  <c r="J9"/>
  <c r="X9"/>
  <c r="AB9"/>
  <c r="H9"/>
  <c r="O9" s="1"/>
  <c r="W9"/>
  <c r="AA9" s="1"/>
  <c r="E9"/>
  <c r="L9" s="1"/>
  <c r="Y9"/>
  <c r="C11"/>
  <c r="E13" i="1"/>
  <c r="C10" i="2" s="1"/>
  <c r="C9"/>
  <c r="G21" i="4"/>
  <c r="H93" s="1"/>
  <c r="A11"/>
  <c r="I11"/>
  <c r="G26"/>
  <c r="H111" s="1"/>
  <c r="G27"/>
  <c r="H112" s="1"/>
  <c r="G28"/>
  <c r="H5" i="1"/>
  <c r="D3" i="3" s="1"/>
  <c r="H6" i="1"/>
  <c r="D4" i="3" s="1"/>
  <c r="G17" i="4"/>
  <c r="C5" i="1"/>
  <c r="A29" s="1"/>
  <c r="M32" i="2" s="1"/>
  <c r="C6" i="1"/>
  <c r="A30" s="1"/>
  <c r="M33" i="2" s="1"/>
  <c r="C7" i="1"/>
  <c r="G22" i="4" s="1"/>
  <c r="C8" i="1"/>
  <c r="G23" i="4" s="1"/>
  <c r="C9" i="1"/>
  <c r="G24" i="4" s="1"/>
  <c r="B9" i="3"/>
  <c r="F19" i="10"/>
  <c r="F21"/>
  <c r="F22"/>
  <c r="H35" i="4"/>
  <c r="H38"/>
  <c r="I40"/>
  <c r="I16" i="3"/>
  <c r="I38" i="4" s="1"/>
  <c r="I15" i="3"/>
  <c r="I37" i="4" s="1"/>
  <c r="I14" i="3"/>
  <c r="I36" i="4" s="1"/>
  <c r="I13" i="3"/>
  <c r="I35" i="4" s="1"/>
  <c r="I12" i="3"/>
  <c r="I34" i="4" s="1"/>
  <c r="F34"/>
  <c r="F35"/>
  <c r="F36"/>
  <c r="F37"/>
  <c r="F38"/>
  <c r="F39"/>
  <c r="T9" i="2"/>
  <c r="AC9"/>
  <c r="AK9"/>
  <c r="AN9" s="1"/>
  <c r="AD9"/>
  <c r="X10"/>
  <c r="AB10" s="1"/>
  <c r="X14"/>
  <c r="AB14"/>
  <c r="AF18"/>
  <c r="X18"/>
  <c r="AB18" s="1"/>
  <c r="AL15"/>
  <c r="AL14"/>
  <c r="AF11"/>
  <c r="AF16"/>
  <c r="AE16"/>
  <c r="X16"/>
  <c r="AB16" s="1"/>
  <c r="X15"/>
  <c r="AB15"/>
  <c r="X11"/>
  <c r="AB11" s="1"/>
  <c r="AF15"/>
  <c r="AE9"/>
  <c r="AL9"/>
  <c r="AF9"/>
  <c r="AL11"/>
  <c r="AE10"/>
  <c r="AL13"/>
  <c r="AF13"/>
  <c r="AE14"/>
  <c r="X13"/>
  <c r="AB13"/>
  <c r="AL10"/>
  <c r="AF20"/>
  <c r="AE20"/>
  <c r="X20"/>
  <c r="AB20" s="1"/>
  <c r="AE21"/>
  <c r="X21"/>
  <c r="AB21" s="1"/>
  <c r="X12"/>
  <c r="AB12" s="1"/>
  <c r="AL12"/>
  <c r="AE12"/>
  <c r="AF12"/>
  <c r="AL21"/>
  <c r="X17"/>
  <c r="AB17"/>
  <c r="AF17"/>
  <c r="AL17"/>
  <c r="AM17"/>
  <c r="X19"/>
  <c r="AB19" s="1"/>
  <c r="AL19"/>
  <c r="AM19"/>
  <c r="AM11"/>
  <c r="AA10"/>
  <c r="AA20"/>
  <c r="AG15"/>
  <c r="Q15" s="1"/>
  <c r="R15" s="1"/>
  <c r="U15" s="1"/>
  <c r="AM12"/>
  <c r="F20" i="10" l="1"/>
  <c r="AG11" i="2"/>
  <c r="Q11" s="1"/>
  <c r="R11" s="1"/>
  <c r="U11" s="1"/>
  <c r="AM21"/>
  <c r="AO21" s="1"/>
  <c r="AG20"/>
  <c r="Q20" s="1"/>
  <c r="R20" s="1"/>
  <c r="U20" s="1"/>
  <c r="AG21"/>
  <c r="Q21" s="1"/>
  <c r="R21" s="1"/>
  <c r="U21" s="1"/>
  <c r="AG16"/>
  <c r="Q16" s="1"/>
  <c r="R16" s="1"/>
  <c r="U16" s="1"/>
  <c r="AG9"/>
  <c r="Q9" s="1"/>
  <c r="R9" s="1"/>
  <c r="U9" s="1"/>
  <c r="AA13"/>
  <c r="AG10"/>
  <c r="Q10" s="1"/>
  <c r="R10" s="1"/>
  <c r="U10" s="1"/>
  <c r="AA19"/>
  <c r="AG19" s="1"/>
  <c r="Q19" s="1"/>
  <c r="R19" s="1"/>
  <c r="U19" s="1"/>
  <c r="AA14"/>
  <c r="AG14" s="1"/>
  <c r="Q14" s="1"/>
  <c r="R14" s="1"/>
  <c r="U14" s="1"/>
  <c r="AG13"/>
  <c r="Q13" s="1"/>
  <c r="R13" s="1"/>
  <c r="U13" s="1"/>
  <c r="AG18"/>
  <c r="Q18" s="1"/>
  <c r="R18" s="1"/>
  <c r="U18" s="1"/>
  <c r="AG17"/>
  <c r="Q17" s="1"/>
  <c r="R17" s="1"/>
  <c r="U17" s="1"/>
  <c r="AA12"/>
  <c r="AG12" s="1"/>
  <c r="Q12" s="1"/>
  <c r="R12" s="1"/>
  <c r="U12" s="1"/>
  <c r="AN16"/>
  <c r="AO16" s="1"/>
  <c r="AM9"/>
  <c r="AO9" s="1"/>
  <c r="AM15"/>
  <c r="AO15" s="1"/>
  <c r="AM18"/>
  <c r="AO18" s="1"/>
  <c r="AO17"/>
  <c r="AM10"/>
  <c r="AO10" s="1"/>
  <c r="AM13"/>
  <c r="AO13" s="1"/>
  <c r="AM20"/>
  <c r="AO20" s="1"/>
  <c r="AM14"/>
  <c r="AO14" s="1"/>
  <c r="AO12"/>
  <c r="AO19"/>
  <c r="T25"/>
  <c r="AO11"/>
  <c r="I19" i="3"/>
  <c r="I41" i="4" s="1"/>
  <c r="H40"/>
  <c r="G29" i="1"/>
  <c r="G14" i="4"/>
  <c r="B102" s="1"/>
  <c r="J12" i="3"/>
  <c r="J17"/>
  <c r="G20" i="4"/>
  <c r="H92" s="1"/>
  <c r="G15"/>
  <c r="B103" s="1"/>
  <c r="J16" i="3"/>
  <c r="G30" i="1"/>
  <c r="R25" i="2" l="1"/>
  <c r="E10" i="3" s="1"/>
  <c r="H32" i="4" s="1"/>
  <c r="J32" l="1"/>
  <c r="J43" s="1"/>
  <c r="J44" s="1"/>
  <c r="R26" i="2"/>
</calcChain>
</file>

<file path=xl/sharedStrings.xml><?xml version="1.0" encoding="utf-8"?>
<sst xmlns="http://schemas.openxmlformats.org/spreadsheetml/2006/main" count="360" uniqueCount="189">
  <si>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</si>
  <si>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</si>
  <si>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</si>
  <si>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</si>
  <si>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</si>
  <si>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</si>
  <si>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</si>
  <si>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</si>
  <si>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</si>
  <si>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</si>
  <si>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</si>
  <si>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</si>
  <si>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</si>
  <si>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</si>
  <si>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</si>
  <si>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</si>
  <si>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</si>
  <si>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</si>
  <si>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</si>
  <si>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</si>
  <si>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</si>
  <si>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</si>
  <si>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</si>
  <si>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</si>
  <si>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</si>
  <si>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</si>
  <si>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</si>
  <si>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</si>
  <si>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</si>
  <si>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</si>
  <si>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</si>
  <si>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</si>
  <si>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</si>
  <si>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</si>
  <si>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</si>
  <si>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</si>
  <si>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</si>
  <si>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</si>
  <si>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</si>
  <si>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</si>
  <si>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</si>
  <si>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</si>
  <si>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</si>
  <si>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</si>
  <si>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</si>
  <si>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</si>
  <si>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</si>
  <si>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</si>
  <si>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</si>
  <si>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</si>
  <si>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</si>
  <si>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</si>
  <si>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Kepemimpinan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</si>
  <si>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</si>
  <si>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</si>
  <si>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</si>
  <si>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</si>
  <si>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</si>
  <si>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</si>
  <si>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</si>
  <si>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</si>
  <si>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</si>
  <si>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</si>
  <si>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</si>
  <si>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</si>
  <si>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</si>
  <si>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</si>
  <si>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</si>
  <si>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</si>
  <si>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</si>
  <si>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</si>
  <si>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</si>
  <si>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</si>
  <si>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</si>
  <si>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</si>
  <si>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</si>
  <si>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</si>
  <si>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</si>
  <si>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</si>
  <si>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</si>
  <si>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</si>
  <si>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</si>
  <si>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</si>
  <si>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</si>
  <si>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</si>
  <si>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</si>
  <si>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</si>
  <si>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</si>
  <si>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</si>
  <si>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</si>
  <si>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</si>
  <si>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</si>
  <si>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</si>
  <si>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</si>
  <si>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</si>
  <si>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</si>
  <si>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</si>
  <si>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</si>
  <si>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</si>
  <si>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</si>
  <si>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</si>
  <si>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</si>
  <si>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</si>
  <si>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</si>
  <si>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</si>
  <si>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</si>
  <si>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</si>
  <si>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</si>
  <si>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</si>
  <si>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</si>
  <si>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</si>
  <si>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</si>
  <si>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</si>
  <si>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</si>
  <si>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</si>
  <si>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</si>
  <si>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</si>
  <si>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</si>
  <si>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</si>
  <si>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</si>
  <si>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</si>
  <si>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</si>
  <si>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</si>
  <si>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</si>
  <si>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</si>
  <si>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</si>
  <si>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</si>
  <si>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</si>
  <si>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</si>
  <si>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Kepala Bagian Akademik dan PSI</t>
  </si>
  <si>
    <t>Adi Wirawan Husodo, ST., MT.</t>
  </si>
  <si>
    <t>197502201999031001</t>
  </si>
  <si>
    <t>Wakil Direktur I</t>
  </si>
  <si>
    <t>George Endri Kusuma, ST., MSc.Eng.</t>
  </si>
  <si>
    <t>197605172009121003</t>
  </si>
  <si>
    <t>196501231991031002</t>
  </si>
  <si>
    <t>Direktur</t>
  </si>
  <si>
    <t>Projek Priyonggo SL., ST., MT.</t>
  </si>
  <si>
    <t>196106161988031002</t>
  </si>
  <si>
    <t>Wakil Direktur III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</si>
  <si>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</si>
  <si>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</si>
  <si>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</si>
  <si>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</si>
  <si>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</si>
  <si>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</si>
  <si>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</si>
  <si>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</si>
  <si>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</si>
  <si>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</si>
  <si>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</si>
  <si>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</si>
  <si>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Ketua Jurusan Teknik Kelistrikan Kapal</t>
  </si>
  <si>
    <t>Ketua Jurusan Teknik Bangunan Kapal</t>
  </si>
  <si>
    <t>Ketua Jurusan Teknik Permesinan Kapal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</si>
  <si>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</si>
  <si>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</si>
  <si>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</si>
  <si>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</si>
  <si>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</si>
  <si>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</si>
  <si>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Pembina / IV/a</t>
  </si>
  <si>
    <t>nama_atasan</t>
  </si>
  <si>
    <t>nip_atasan</t>
  </si>
  <si>
    <t>pangkat_atasan</t>
  </si>
  <si>
    <t>jabatan_atasan</t>
  </si>
  <si>
    <t>Kepala Bagian Akademik, Perencanaan dan Sistem Informasi</t>
  </si>
  <si>
    <t>Pangkat / Golongan Ruang</t>
  </si>
  <si>
    <t>Pangkat / Gol.Ruang</t>
  </si>
  <si>
    <t>KEMENTERIAN RISET, TEKNOLOGI, DAN PENDIDIKAN TINGGI</t>
  </si>
  <si>
    <t>Ir. Eko Julianto, M.Sc., FRINA</t>
  </si>
  <si>
    <t>Surabaya, 2 Januari 2019</t>
  </si>
  <si>
    <t>Ruddianto, ST., MT.</t>
  </si>
  <si>
    <t>196910151995011001</t>
  </si>
  <si>
    <t>Mohammad Basuki Rahmat, ST., MT.</t>
  </si>
  <si>
    <t>197305222000031001</t>
  </si>
  <si>
    <t>Yeni Astuti, ST.</t>
  </si>
  <si>
    <t>196401011988032001</t>
  </si>
  <si>
    <t>Fitriana Hari Astuti, S.Sos.</t>
  </si>
  <si>
    <t>197510012000032001</t>
  </si>
  <si>
    <t>TAHUN 2019</t>
  </si>
  <si>
    <t>Januari s.d. Juni 2019</t>
  </si>
  <si>
    <t>Surabaya, 1 Juli 2019</t>
  </si>
  <si>
    <t>1 Januari s.d. 30 Juni 2019</t>
  </si>
  <si>
    <t>Penilaian SKP sampai dengan akhir Juni 2019 =</t>
  </si>
  <si>
    <t>Tanggal 1 Juli 2019</t>
  </si>
  <si>
    <t>DIBUAT TANGGAL, 1 Juli 2019</t>
  </si>
  <si>
    <t>DITERIMA TANGGAL, 2 Juli 2019</t>
  </si>
  <si>
    <t>DITERIMA TANGGAL, 3 Juli 2019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</si>
</sst>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BB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indent="1"/>
    </xf>
    <xf numFmtId="0" fontId="24" fillId="0" borderId="29" xfId="2" applyFont="1" applyFill="1" applyBorder="1" applyAlignment="1">
      <alignment vertical="center"/>
    </xf>
    <xf numFmtId="0" fontId="24" fillId="4" borderId="29" xfId="2" applyFont="1" applyFill="1" applyBorder="1" applyAlignment="1">
      <alignment vertical="center"/>
    </xf>
    <xf numFmtId="0" fontId="24" fillId="0" borderId="30" xfId="2" applyFont="1" applyFill="1" applyBorder="1" applyAlignment="1">
      <alignment vertical="center"/>
    </xf>
    <xf numFmtId="0" fontId="24" fillId="3" borderId="31" xfId="2" applyFont="1" applyFill="1" applyBorder="1" applyAlignment="1">
      <alignment vertical="center"/>
    </xf>
    <xf numFmtId="0" fontId="24" fillId="3" borderId="29" xfId="2" applyFont="1" applyFill="1" applyBorder="1" applyAlignment="1">
      <alignment vertical="center"/>
    </xf>
    <xf numFmtId="0" fontId="24" fillId="3" borderId="30" xfId="2" applyFont="1" applyFill="1" applyBorder="1" applyAlignment="1">
      <alignment vertical="center"/>
    </xf>
    <xf numFmtId="0" fontId="24" fillId="0" borderId="31" xfId="2" applyFont="1" applyFill="1" applyBorder="1" applyAlignment="1">
      <alignment vertical="center"/>
    </xf>
    <xf numFmtId="0" fontId="24" fillId="0" borderId="28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3" fillId="0" borderId="0" xfId="2" applyFont="1" applyFill="1"/>
    <xf numFmtId="0" fontId="6" fillId="0" borderId="7" xfId="0" applyFont="1" applyBorder="1" applyAlignment="1">
      <alignment horizontal="left" vertical="center" indent="1"/>
    </xf>
    <xf numFmtId="2" fontId="6" fillId="0" borderId="11" xfId="0" applyNumberFormat="1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66"/>
      <color rgb="FF61BBFF"/>
      <color rgb="FF4FB4FF"/>
      <color rgb="FF21A0FF"/>
      <color rgb="FF2A65AC"/>
      <color rgb="FF3176C9"/>
      <color rgb="FF8089DA"/>
      <color rgb="FF193C83"/>
      <color rgb="FF83C7D7"/>
      <color rgb="FF296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7111117893"/>
  </sheetPr>
  <dimension ref="A1:E20"/>
  <sheetViews>
    <sheetView tabSelected="1" showWhiteSpace="0" zoomScale="90" zoomScaleNormal="90" zoomScalePageLayoutView="87" workbookViewId="0">
      <selection activeCell="E22" sqref="E22"/>
    </sheetView>
  </sheetViews>
  <sheetFormatPr defaultRowHeight="18"/>
  <cols>
    <col min="1" max="1" width="4.28515625" style="76" customWidth="1"/>
    <col min="2" max="2" width="3.7109375" style="75" customWidth="1"/>
    <col min="3" max="3" width="25.7109375" style="75" customWidth="1"/>
    <col min="4" max="4" width="1.5703125" style="75" bestFit="1" customWidth="1"/>
    <col min="5" max="5" width="55.7109375" style="75" customWidth="1"/>
    <col min="6" max="9" width="9.140625" style="75"/>
    <col min="10" max="10" width="18.85546875" style="75" bestFit="1" customWidth="1"/>
    <col min="11" max="16384" width="9.140625" style="75"/>
  </cols>
  <sheetData>
    <row r="1" spans="1:5" ht="24.75" customHeight="1">
      <c r="A1" s="205" t="s">
        <v>103</v>
      </c>
      <c r="B1" s="205"/>
      <c r="C1" s="205"/>
      <c r="D1" s="205"/>
      <c r="E1" s="205"/>
    </row>
    <row r="2" spans="1:5" ht="12" customHeight="1"/>
    <row r="3" spans="1:5" ht="22.5" customHeight="1">
      <c r="A3" s="191">
        <v>1</v>
      </c>
      <c r="B3" s="206" t="s">
        <v>60</v>
      </c>
      <c r="C3" s="206"/>
      <c r="D3" s="206"/>
      <c r="E3" s="207"/>
    </row>
    <row r="4" spans="1:5" ht="22.5" customHeight="1">
      <c r="A4" s="77"/>
      <c r="B4" s="186" t="s">
        <v>62</v>
      </c>
      <c r="C4" s="185" t="s">
        <v>4</v>
      </c>
      <c r="D4" s="183" t="s">
        <v>72</v>
      </c>
      <c r="E4" s="192" t="s">
        <v>111</v>
      </c>
    </row>
    <row r="5" spans="1:5" ht="22.5" customHeight="1">
      <c r="A5" s="78"/>
      <c r="B5" s="186" t="s">
        <v>66</v>
      </c>
      <c r="C5" s="185" t="s">
        <v>5</v>
      </c>
      <c r="D5" s="183" t="s">
        <v>72</v>
      </c>
      <c r="E5" s="178" t="str">
        <f>VLOOKUP(E4,SOURCE!$A$2:$M$118,2,FALSE)</f>
        <v>196709261989022001</v>
      </c>
    </row>
    <row r="6" spans="1:5" ht="22.5" customHeight="1">
      <c r="A6" s="78"/>
      <c r="B6" s="187" t="s">
        <v>67</v>
      </c>
      <c r="C6" s="185" t="s">
        <v>168</v>
      </c>
      <c r="D6" s="183" t="s">
        <v>72</v>
      </c>
      <c r="E6" s="178" t="str">
        <f>VLOOKUP(E4,SOURCE!$A$2:$M$118,3,FALSE)</f>
        <v>Penata Tingkat I / III/d</v>
      </c>
    </row>
    <row r="7" spans="1:5" ht="22.5" customHeight="1">
      <c r="A7" s="78"/>
      <c r="B7" s="187" t="s">
        <v>68</v>
      </c>
      <c r="C7" s="185" t="s">
        <v>6</v>
      </c>
      <c r="D7" s="184" t="s">
        <v>72</v>
      </c>
      <c r="E7" s="178" t="str">
        <f>VLOOKUP(E4,SOURCE!$A$2:$M$118,5,FALSE)</f>
        <v>Kepala Bagian Akademik, Perencanaan dan Sistem Informasi</v>
      </c>
    </row>
    <row r="8" spans="1:5" ht="22.5" customHeight="1">
      <c r="A8" s="79"/>
      <c r="B8" s="187" t="s">
        <v>69</v>
      </c>
      <c r="C8" s="185" t="s">
        <v>7</v>
      </c>
      <c r="D8" s="184" t="s">
        <v>72</v>
      </c>
      <c r="E8" s="179" t="s">
        <v>110</v>
      </c>
    </row>
    <row r="9" spans="1:5" ht="22.5" customHeight="1">
      <c r="A9" s="191">
        <v>2</v>
      </c>
      <c r="B9" s="206" t="s">
        <v>70</v>
      </c>
      <c r="C9" s="206"/>
      <c r="D9" s="206"/>
      <c r="E9" s="207"/>
    </row>
    <row r="10" spans="1:5" ht="22.5" customHeight="1">
      <c r="A10" s="77"/>
      <c r="B10" s="186" t="s">
        <v>62</v>
      </c>
      <c r="C10" s="185" t="s">
        <v>4</v>
      </c>
      <c r="D10" s="183" t="s">
        <v>72</v>
      </c>
      <c r="E10" s="180" t="str">
        <f>VLOOKUP(E4,SOURCE!$A$2:$M$118,6,FALSE)</f>
        <v>Adi Wirawan Husodo, ST., MT.</v>
      </c>
    </row>
    <row r="11" spans="1:5" ht="22.5" customHeight="1">
      <c r="A11" s="78"/>
      <c r="B11" s="186" t="s">
        <v>66</v>
      </c>
      <c r="C11" s="185" t="s">
        <v>5</v>
      </c>
      <c r="D11" s="183" t="s">
        <v>72</v>
      </c>
      <c r="E11" s="180" t="str">
        <f>VLOOKUP(E4,SOURCE!$A$2:$M$118,7,FALSE)</f>
        <v>197502201999031001</v>
      </c>
    </row>
    <row r="12" spans="1:5" ht="22.5" customHeight="1">
      <c r="A12" s="78"/>
      <c r="B12" s="187" t="s">
        <v>67</v>
      </c>
      <c r="C12" s="185" t="s">
        <v>168</v>
      </c>
      <c r="D12" s="183" t="s">
        <v>72</v>
      </c>
      <c r="E12" s="181" t="str">
        <f>VLOOKUP(E4,SOURCE!$A$2:$M$118,8,FALSE)</f>
        <v>Pembina Tingkat I / IV/b</v>
      </c>
    </row>
    <row r="13" spans="1:5" ht="22.5" customHeight="1">
      <c r="A13" s="78"/>
      <c r="B13" s="187" t="s">
        <v>68</v>
      </c>
      <c r="C13" s="185" t="s">
        <v>6</v>
      </c>
      <c r="D13" s="184" t="s">
        <v>72</v>
      </c>
      <c r="E13" s="181" t="str">
        <f>VLOOKUP(E4,SOURCE!$A$2:$M$118,9,FALSE)</f>
        <v>Wakil Direktur I</v>
      </c>
    </row>
    <row r="14" spans="1:5" ht="22.5" customHeight="1">
      <c r="A14" s="79"/>
      <c r="B14" s="187" t="s">
        <v>69</v>
      </c>
      <c r="C14" s="185" t="s">
        <v>7</v>
      </c>
      <c r="D14" s="184" t="s">
        <v>72</v>
      </c>
      <c r="E14" s="179" t="s">
        <v>110</v>
      </c>
    </row>
    <row r="15" spans="1:5" ht="22.5" customHeight="1">
      <c r="A15" s="191">
        <v>3</v>
      </c>
      <c r="B15" s="206" t="s">
        <v>71</v>
      </c>
      <c r="C15" s="206"/>
      <c r="D15" s="206"/>
      <c r="E15" s="207"/>
    </row>
    <row r="16" spans="1:5" ht="22.5" customHeight="1">
      <c r="A16" s="77"/>
      <c r="B16" s="186" t="s">
        <v>62</v>
      </c>
      <c r="C16" s="185" t="s">
        <v>4</v>
      </c>
      <c r="D16" s="183" t="s">
        <v>72</v>
      </c>
      <c r="E16" s="182" t="str">
        <f>VLOOKUP(E4,SOURCE!$A$2:$M$118,10,FALSE)</f>
        <v>Ir. Eko Julianto, M.Sc., FRINA</v>
      </c>
    </row>
    <row r="17" spans="1:5" ht="22.5" customHeight="1">
      <c r="A17" s="78"/>
      <c r="B17" s="186" t="s">
        <v>66</v>
      </c>
      <c r="C17" s="185" t="s">
        <v>5</v>
      </c>
      <c r="D17" s="183" t="s">
        <v>72</v>
      </c>
      <c r="E17" s="178" t="str">
        <f>VLOOKUP(E4,SOURCE!$A$2:$M$118,11,FALSE)</f>
        <v>196501231991031002</v>
      </c>
    </row>
    <row r="18" spans="1:5" ht="22.5" customHeight="1">
      <c r="A18" s="78"/>
      <c r="B18" s="187" t="s">
        <v>67</v>
      </c>
      <c r="C18" s="185" t="s">
        <v>168</v>
      </c>
      <c r="D18" s="183" t="s">
        <v>72</v>
      </c>
      <c r="E18" s="182" t="str">
        <f>VLOOKUP(E4,SOURCE!$A$2:$M$118,12,FALSE)</f>
        <v>Pembina Tingkat I / IV/b</v>
      </c>
    </row>
    <row r="19" spans="1:5" ht="22.5" customHeight="1">
      <c r="A19" s="78"/>
      <c r="B19" s="187" t="s">
        <v>68</v>
      </c>
      <c r="C19" s="185" t="s">
        <v>6</v>
      </c>
      <c r="D19" s="184" t="s">
        <v>72</v>
      </c>
      <c r="E19" s="182" t="str">
        <f>VLOOKUP(E4,SOURCE!$A$2:$M$118,13,FALSE)</f>
        <v>Direktur</v>
      </c>
    </row>
    <row r="20" spans="1:5" ht="22.5" customHeight="1">
      <c r="A20" s="79"/>
      <c r="B20" s="187" t="s">
        <v>69</v>
      </c>
      <c r="C20" s="185" t="s">
        <v>7</v>
      </c>
      <c r="D20" s="184" t="s">
        <v>72</v>
      </c>
      <c r="E20" s="179" t="s">
        <v>110</v>
      </c>
    </row>
  </sheetData>
  <sheetProtection password="CF7A" sheet="1" objects="1" scenarios="1"/>
  <protectedRanges>
    <protectedRange sqref="E4" name="Range1"/>
  </protectedRanges>
  <mergeCells count="4">
    <mergeCell ref="A1:E1"/>
    <mergeCell ref="B3:E3"/>
    <mergeCell ref="B9:E9"/>
    <mergeCell ref="B15:E15"/>
  </mergeCells>
  <dataValidations count="1">
    <dataValidation type="list" allowBlank="1" showInputMessage="1" showErrorMessage="1" sqref="E4">
      <formula1>SOURCE!$A$2:$A$7</formula1>
    </dataValidation>
  </dataValidation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SOURCE!$A$2:$A$7</xm:f>
          </x14:formula1>
          <xm:sqref>E4</xm:sqref>
        </x14:dataValidation>
        <x14:dataValidation type="list" allowBlank="1" showInputMessage="1" showErrorMessage="1">
          <x14:formula1>
            <xm:f>SOURCE!$A$2:$A$7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-0.249977111117893"/>
  </sheetPr>
  <dimension ref="A1:J43"/>
  <sheetViews>
    <sheetView zoomScale="80" zoomScaleNormal="80" workbookViewId="0">
      <selection activeCell="O26" sqref="O26"/>
    </sheetView>
  </sheetViews>
  <sheetFormatPr defaultRowHeight="12.75"/>
  <cols>
    <col min="1" max="1" width="15.42578125" style="80" customWidth="1"/>
    <col min="2" max="3" width="9.140625" style="80"/>
    <col min="4" max="4" width="4.5703125" style="80" customWidth="1"/>
    <col min="5" max="5" width="1.5703125" style="80" customWidth="1"/>
    <col min="6" max="16384" width="9.140625" style="80"/>
  </cols>
  <sheetData>
    <row r="1" spans="1:10" ht="13.5" thickTop="1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>
      <c r="A2" s="86"/>
      <c r="B2" s="81"/>
      <c r="C2" s="81"/>
      <c r="D2" s="81"/>
      <c r="E2" s="81"/>
      <c r="F2" s="81"/>
      <c r="G2" s="81"/>
      <c r="H2" s="81"/>
      <c r="I2" s="81"/>
      <c r="J2" s="87"/>
    </row>
    <row r="3" spans="1:10">
      <c r="A3" s="86"/>
      <c r="B3" s="81"/>
      <c r="C3" s="81"/>
      <c r="D3" s="81"/>
      <c r="E3" s="81"/>
      <c r="F3" s="81"/>
      <c r="G3" s="81"/>
      <c r="H3" s="81"/>
      <c r="I3" s="81"/>
      <c r="J3" s="87"/>
    </row>
    <row r="4" spans="1:10">
      <c r="A4" s="86"/>
      <c r="B4" s="81"/>
      <c r="C4" s="81"/>
      <c r="D4" s="81"/>
      <c r="E4" s="81"/>
      <c r="F4" s="81"/>
      <c r="G4" s="81"/>
      <c r="H4" s="81"/>
      <c r="I4" s="81"/>
      <c r="J4" s="87"/>
    </row>
    <row r="5" spans="1:10">
      <c r="A5" s="86"/>
      <c r="B5" s="81"/>
      <c r="C5" s="81"/>
      <c r="D5" s="81"/>
      <c r="E5" s="81"/>
      <c r="F5" s="81"/>
      <c r="G5" s="81"/>
      <c r="H5" s="81"/>
      <c r="I5" s="81"/>
      <c r="J5" s="87"/>
    </row>
    <row r="6" spans="1:10">
      <c r="A6" s="86"/>
      <c r="B6" s="81"/>
      <c r="C6" s="81"/>
      <c r="D6" s="81"/>
      <c r="E6" s="81"/>
      <c r="F6" s="81"/>
      <c r="G6" s="81"/>
      <c r="H6" s="81"/>
      <c r="I6" s="81"/>
      <c r="J6" s="87"/>
    </row>
    <row r="7" spans="1:10" ht="60" customHeight="1">
      <c r="A7" s="86"/>
      <c r="B7" s="81"/>
      <c r="C7" s="81"/>
      <c r="D7" s="81"/>
      <c r="E7" s="81"/>
      <c r="F7" s="81"/>
      <c r="G7" s="81"/>
      <c r="H7" s="81"/>
      <c r="I7" s="81"/>
      <c r="J7" s="87"/>
    </row>
    <row r="8" spans="1:10" ht="18">
      <c r="A8" s="208" t="s">
        <v>57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0" ht="18">
      <c r="A9" s="208" t="s">
        <v>58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0">
      <c r="A10" s="86"/>
      <c r="B10" s="81"/>
      <c r="C10" s="81"/>
      <c r="D10" s="81"/>
      <c r="E10" s="81"/>
      <c r="F10" s="81"/>
      <c r="G10" s="81"/>
      <c r="H10" s="81"/>
      <c r="I10" s="81"/>
      <c r="J10" s="87"/>
    </row>
    <row r="11" spans="1:10">
      <c r="A11" s="86"/>
      <c r="B11" s="81"/>
      <c r="C11" s="81"/>
      <c r="D11" s="81"/>
      <c r="E11" s="81"/>
      <c r="F11" s="81"/>
      <c r="G11" s="81"/>
      <c r="H11" s="81"/>
      <c r="I11" s="81"/>
      <c r="J11" s="87"/>
    </row>
    <row r="12" spans="1:10">
      <c r="A12" s="86"/>
      <c r="B12" s="81"/>
      <c r="C12" s="81"/>
      <c r="D12" s="81"/>
      <c r="E12" s="81"/>
      <c r="F12" s="81"/>
      <c r="G12" s="81"/>
      <c r="H12" s="81"/>
      <c r="I12" s="81"/>
      <c r="J12" s="87"/>
    </row>
    <row r="13" spans="1:10">
      <c r="A13" s="86"/>
      <c r="B13" s="81"/>
      <c r="C13" s="81"/>
      <c r="D13" s="81"/>
      <c r="E13" s="81"/>
      <c r="F13" s="81"/>
      <c r="G13" s="81"/>
      <c r="H13" s="81"/>
      <c r="I13" s="81"/>
      <c r="J13" s="87"/>
    </row>
    <row r="14" spans="1:10">
      <c r="A14" s="86"/>
      <c r="B14" s="81"/>
      <c r="C14" s="81"/>
      <c r="D14" s="81"/>
      <c r="E14" s="81"/>
      <c r="F14" s="81"/>
      <c r="G14" s="81"/>
      <c r="H14" s="81"/>
      <c r="I14" s="81"/>
      <c r="J14" s="87"/>
    </row>
    <row r="15" spans="1:10" ht="15.75">
      <c r="A15" s="211" t="s">
        <v>105</v>
      </c>
      <c r="B15" s="212"/>
      <c r="C15" s="212"/>
      <c r="D15" s="212"/>
      <c r="E15" s="212"/>
      <c r="F15" s="212"/>
      <c r="G15" s="212"/>
      <c r="H15" s="212"/>
      <c r="I15" s="212"/>
      <c r="J15" s="213"/>
    </row>
    <row r="16" spans="1:10" ht="15.75">
      <c r="A16" s="211" t="s">
        <v>181</v>
      </c>
      <c r="B16" s="212"/>
      <c r="C16" s="212"/>
      <c r="D16" s="212"/>
      <c r="E16" s="212"/>
      <c r="F16" s="212"/>
      <c r="G16" s="212"/>
      <c r="H16" s="212"/>
      <c r="I16" s="212"/>
      <c r="J16" s="213"/>
    </row>
    <row r="17" spans="1:10" ht="88.5" customHeight="1">
      <c r="A17" s="86"/>
      <c r="B17" s="81"/>
      <c r="C17" s="81"/>
      <c r="D17" s="81"/>
      <c r="E17" s="81"/>
      <c r="F17" s="81"/>
      <c r="G17" s="81"/>
      <c r="H17" s="81"/>
      <c r="I17" s="81"/>
      <c r="J17" s="87"/>
    </row>
    <row r="18" spans="1:10" ht="19.5" customHeight="1">
      <c r="A18" s="176" t="s">
        <v>104</v>
      </c>
      <c r="C18" s="60"/>
      <c r="D18" s="60"/>
      <c r="E18" s="60" t="s">
        <v>72</v>
      </c>
      <c r="F18" s="214" t="str">
        <f>'DATA SKP'!E4</f>
        <v>Mursiatin, S.Sos.</v>
      </c>
      <c r="G18" s="214"/>
      <c r="H18" s="214"/>
      <c r="I18" s="214"/>
      <c r="J18" s="215"/>
    </row>
    <row r="19" spans="1:10" ht="19.5" customHeight="1">
      <c r="A19" s="176" t="s">
        <v>5</v>
      </c>
      <c r="C19" s="60"/>
      <c r="D19" s="60"/>
      <c r="E19" s="60" t="s">
        <v>72</v>
      </c>
      <c r="F19" s="216" t="str">
        <f>'DATA SKP'!E5</f>
        <v>196709261989022001</v>
      </c>
      <c r="G19" s="216"/>
      <c r="H19" s="216"/>
      <c r="I19" s="216"/>
      <c r="J19" s="217"/>
    </row>
    <row r="20" spans="1:10" ht="19.5" customHeight="1">
      <c r="A20" s="176" t="s">
        <v>167</v>
      </c>
      <c r="C20" s="60"/>
      <c r="D20" s="60"/>
      <c r="E20" s="60" t="s">
        <v>72</v>
      </c>
      <c r="F20" s="216" t="str">
        <f>'DATA SKP'!E6</f>
        <v>Penata Tingkat I / III/d</v>
      </c>
      <c r="G20" s="216"/>
      <c r="H20" s="216"/>
      <c r="I20" s="216"/>
      <c r="J20" s="217"/>
    </row>
    <row r="21" spans="1:10" ht="30" customHeight="1">
      <c r="A21" s="176" t="s">
        <v>6</v>
      </c>
      <c r="C21" s="60"/>
      <c r="D21" s="60"/>
      <c r="E21" s="60" t="s">
        <v>72</v>
      </c>
      <c r="F21" s="218" t="str">
        <f>'DATA SKP'!E7</f>
        <v>Kepala Bagian Akademik, Perencanaan dan Sistem Informasi</v>
      </c>
      <c r="G21" s="218"/>
      <c r="H21" s="218"/>
      <c r="I21" s="218"/>
      <c r="J21" s="219"/>
    </row>
    <row r="22" spans="1:10" ht="18.75" customHeight="1">
      <c r="A22" s="176" t="s">
        <v>7</v>
      </c>
      <c r="C22" s="60"/>
      <c r="D22" s="60"/>
      <c r="E22" s="60" t="s">
        <v>72</v>
      </c>
      <c r="F22" s="216" t="str">
        <f>'DATA SKP'!E8</f>
        <v>Politeknik Perkapalan Negeri Surabaya</v>
      </c>
      <c r="G22" s="216"/>
      <c r="H22" s="216"/>
      <c r="I22" s="216"/>
      <c r="J22" s="217"/>
    </row>
    <row r="23" spans="1:10" ht="15">
      <c r="A23" s="86"/>
      <c r="B23" s="82"/>
      <c r="C23" s="82"/>
      <c r="D23" s="82"/>
      <c r="E23" s="82"/>
      <c r="F23" s="82"/>
      <c r="G23" s="82"/>
      <c r="H23" s="82"/>
      <c r="I23" s="81"/>
      <c r="J23" s="87"/>
    </row>
    <row r="24" spans="1:10">
      <c r="A24" s="86"/>
      <c r="B24" s="81"/>
      <c r="C24" s="81"/>
      <c r="D24" s="81"/>
      <c r="E24" s="81"/>
      <c r="F24" s="81"/>
      <c r="G24" s="81"/>
      <c r="H24" s="81"/>
      <c r="I24" s="81"/>
      <c r="J24" s="87"/>
    </row>
    <row r="25" spans="1:10">
      <c r="A25" s="86"/>
      <c r="B25" s="81"/>
      <c r="C25" s="81"/>
      <c r="D25" s="81"/>
      <c r="E25" s="81"/>
      <c r="F25" s="81"/>
      <c r="G25" s="81"/>
      <c r="H25" s="81"/>
      <c r="I25" s="81"/>
      <c r="J25" s="87"/>
    </row>
    <row r="26" spans="1:10">
      <c r="A26" s="86"/>
      <c r="B26" s="81"/>
      <c r="C26" s="81"/>
      <c r="D26" s="81"/>
      <c r="E26" s="81"/>
      <c r="F26" s="81"/>
      <c r="G26" s="81"/>
      <c r="H26" s="81"/>
      <c r="I26" s="81"/>
      <c r="J26" s="87"/>
    </row>
    <row r="27" spans="1:10">
      <c r="A27" s="86"/>
      <c r="B27" s="81"/>
      <c r="C27" s="81"/>
      <c r="D27" s="81"/>
      <c r="E27" s="81"/>
      <c r="F27" s="81"/>
      <c r="G27" s="81"/>
      <c r="H27" s="81"/>
      <c r="I27" s="81"/>
      <c r="J27" s="87"/>
    </row>
    <row r="28" spans="1:10">
      <c r="A28" s="86"/>
      <c r="B28" s="81"/>
      <c r="C28" s="81"/>
      <c r="D28" s="81"/>
      <c r="E28" s="81"/>
      <c r="F28" s="81"/>
      <c r="G28" s="81"/>
      <c r="H28" s="81"/>
      <c r="I28" s="81"/>
      <c r="J28" s="87"/>
    </row>
    <row r="29" spans="1:10">
      <c r="A29" s="86"/>
      <c r="B29" s="81"/>
      <c r="C29" s="81"/>
      <c r="D29" s="81"/>
      <c r="E29" s="81"/>
      <c r="F29" s="81"/>
      <c r="G29" s="81"/>
      <c r="H29" s="81"/>
      <c r="I29" s="81"/>
      <c r="J29" s="87"/>
    </row>
    <row r="30" spans="1:10">
      <c r="A30" s="86"/>
      <c r="B30" s="81"/>
      <c r="C30" s="81"/>
      <c r="D30" s="81"/>
      <c r="E30" s="81"/>
      <c r="F30" s="81"/>
      <c r="G30" s="81"/>
      <c r="H30" s="81"/>
      <c r="I30" s="81"/>
      <c r="J30" s="87"/>
    </row>
    <row r="31" spans="1:10">
      <c r="A31" s="86"/>
      <c r="B31" s="81"/>
      <c r="C31" s="81"/>
      <c r="D31" s="81"/>
      <c r="E31" s="81"/>
      <c r="F31" s="81"/>
      <c r="G31" s="81"/>
      <c r="H31" s="81"/>
      <c r="I31" s="81"/>
      <c r="J31" s="87"/>
    </row>
    <row r="32" spans="1:10">
      <c r="A32" s="86"/>
      <c r="B32" s="81"/>
      <c r="C32" s="81"/>
      <c r="D32" s="81"/>
      <c r="E32" s="81"/>
      <c r="F32" s="81"/>
      <c r="G32" s="81"/>
      <c r="H32" s="81"/>
      <c r="I32" s="81"/>
      <c r="J32" s="87"/>
    </row>
    <row r="33" spans="1:10">
      <c r="A33" s="86"/>
      <c r="B33" s="81"/>
      <c r="C33" s="81"/>
      <c r="D33" s="81"/>
      <c r="E33" s="81"/>
      <c r="F33" s="81"/>
      <c r="G33" s="81"/>
      <c r="H33" s="81"/>
      <c r="I33" s="81"/>
      <c r="J33" s="87"/>
    </row>
    <row r="34" spans="1:10">
      <c r="A34" s="86"/>
      <c r="B34" s="81"/>
      <c r="C34" s="81"/>
      <c r="D34" s="81"/>
      <c r="E34" s="81"/>
      <c r="F34" s="81"/>
      <c r="G34" s="81"/>
      <c r="H34" s="81"/>
      <c r="I34" s="81"/>
      <c r="J34" s="87"/>
    </row>
    <row r="35" spans="1:10">
      <c r="A35" s="86"/>
      <c r="B35" s="81"/>
      <c r="C35" s="81"/>
      <c r="D35" s="81"/>
      <c r="E35" s="81"/>
      <c r="F35" s="81"/>
      <c r="G35" s="81"/>
      <c r="H35" s="81"/>
      <c r="I35" s="81"/>
      <c r="J35" s="87"/>
    </row>
    <row r="36" spans="1:10">
      <c r="A36" s="86"/>
      <c r="B36" s="81"/>
      <c r="C36" s="81"/>
      <c r="D36" s="81"/>
      <c r="E36" s="81"/>
      <c r="F36" s="81"/>
      <c r="G36" s="81"/>
      <c r="H36" s="81"/>
      <c r="I36" s="81"/>
      <c r="J36" s="87"/>
    </row>
    <row r="37" spans="1:10">
      <c r="A37" s="86"/>
      <c r="B37" s="81"/>
      <c r="C37" s="81"/>
      <c r="D37" s="81"/>
      <c r="E37" s="81"/>
      <c r="F37" s="81"/>
      <c r="G37" s="81"/>
      <c r="H37" s="81"/>
      <c r="I37" s="81"/>
      <c r="J37" s="87"/>
    </row>
    <row r="38" spans="1:10" ht="18">
      <c r="A38" s="208" t="s">
        <v>169</v>
      </c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ht="18">
      <c r="A39" s="208" t="s">
        <v>180</v>
      </c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ht="18">
      <c r="A40" s="97"/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23.25" customHeight="1">
      <c r="A41" s="86"/>
      <c r="B41" s="81"/>
      <c r="C41" s="81"/>
      <c r="D41" s="81"/>
      <c r="E41" s="81"/>
      <c r="F41" s="81"/>
      <c r="G41" s="81"/>
      <c r="H41" s="81"/>
      <c r="I41" s="81"/>
      <c r="J41" s="87"/>
    </row>
    <row r="42" spans="1:10" ht="13.5" thickBot="1">
      <c r="A42" s="88"/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3.5" thickTop="1"/>
  </sheetData>
  <sheetProtection password="CF7A" sheet="1" objects="1" scenarios="1"/>
  <mergeCells count="11">
    <mergeCell ref="A39:J39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8:J38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-0.249977111117893"/>
  </sheetPr>
  <dimension ref="A1:K33"/>
  <sheetViews>
    <sheetView showWhiteSpace="0" zoomScale="90" zoomScaleNormal="90" workbookViewId="0">
      <selection activeCell="N17" sqref="N17"/>
    </sheetView>
  </sheetViews>
  <sheetFormatPr defaultRowHeight="12.75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1" customFormat="1" ht="18" customHeight="1">
      <c r="A4" s="27" t="s">
        <v>1</v>
      </c>
      <c r="B4" s="246" t="s">
        <v>2</v>
      </c>
      <c r="C4" s="247"/>
      <c r="D4" s="109"/>
      <c r="E4" s="27" t="s">
        <v>1</v>
      </c>
      <c r="F4" s="248" t="s">
        <v>3</v>
      </c>
      <c r="G4" s="249"/>
      <c r="H4" s="249"/>
      <c r="I4" s="249"/>
      <c r="J4" s="249"/>
      <c r="K4" s="250"/>
    </row>
    <row r="5" spans="1:11" s="1" customFormat="1" ht="18" customHeight="1">
      <c r="A5" s="114">
        <v>1</v>
      </c>
      <c r="B5" s="121" t="s">
        <v>4</v>
      </c>
      <c r="C5" s="242" t="str">
        <f>'DATA SKP'!E10</f>
        <v>Adi Wirawan Husodo, ST., MT.</v>
      </c>
      <c r="D5" s="243"/>
      <c r="E5" s="65">
        <v>1</v>
      </c>
      <c r="F5" s="240" t="s">
        <v>4</v>
      </c>
      <c r="G5" s="241"/>
      <c r="H5" s="245" t="str">
        <f>'DATA SKP'!E4</f>
        <v>Mursiatin, S.Sos.</v>
      </c>
      <c r="I5" s="240"/>
      <c r="J5" s="240"/>
      <c r="K5" s="241"/>
    </row>
    <row r="6" spans="1:11" s="1" customFormat="1" ht="18" customHeight="1">
      <c r="A6" s="115">
        <v>2</v>
      </c>
      <c r="B6" s="122" t="s">
        <v>5</v>
      </c>
      <c r="C6" s="228" t="str">
        <f>'DATA SKP'!E11</f>
        <v>197502201999031001</v>
      </c>
      <c r="D6" s="230"/>
      <c r="E6" s="66">
        <v>2</v>
      </c>
      <c r="F6" s="221" t="s">
        <v>5</v>
      </c>
      <c r="G6" s="222"/>
      <c r="H6" s="220" t="str">
        <f>'DATA SKP'!E5</f>
        <v>196709261989022001</v>
      </c>
      <c r="I6" s="221"/>
      <c r="J6" s="221"/>
      <c r="K6" s="222"/>
    </row>
    <row r="7" spans="1:11" s="1" customFormat="1" ht="18" customHeight="1">
      <c r="A7" s="115">
        <v>3</v>
      </c>
      <c r="B7" s="122" t="s">
        <v>8</v>
      </c>
      <c r="C7" s="228" t="str">
        <f>'DATA SKP'!E12</f>
        <v>Pembina Tingkat I / IV/b</v>
      </c>
      <c r="D7" s="230"/>
      <c r="E7" s="66">
        <v>3</v>
      </c>
      <c r="F7" s="221" t="s">
        <v>8</v>
      </c>
      <c r="G7" s="222"/>
      <c r="H7" s="220" t="str">
        <f>'DATA SKP'!E6</f>
        <v>Penata Tingkat I / III/d</v>
      </c>
      <c r="I7" s="221"/>
      <c r="J7" s="221"/>
      <c r="K7" s="222"/>
    </row>
    <row r="8" spans="1:11" s="1" customFormat="1" ht="27.75" customHeight="1">
      <c r="A8" s="115">
        <v>4</v>
      </c>
      <c r="B8" s="122" t="s">
        <v>6</v>
      </c>
      <c r="C8" s="228" t="str">
        <f>'DATA SKP'!E13</f>
        <v>Wakil Direktur I</v>
      </c>
      <c r="D8" s="230"/>
      <c r="E8" s="66">
        <v>4</v>
      </c>
      <c r="F8" s="221" t="s">
        <v>6</v>
      </c>
      <c r="G8" s="222"/>
      <c r="H8" s="228" t="str">
        <f>'DATA SKP'!E7</f>
        <v>Kepala Bagian Akademik, Perencanaan dan Sistem Informasi</v>
      </c>
      <c r="I8" s="229"/>
      <c r="J8" s="229"/>
      <c r="K8" s="230"/>
    </row>
    <row r="9" spans="1:11" s="1" customFormat="1" ht="18" customHeight="1">
      <c r="A9" s="116">
        <v>5</v>
      </c>
      <c r="B9" s="123" t="s">
        <v>7</v>
      </c>
      <c r="C9" s="231" t="str">
        <f>'DATA SKP'!E14</f>
        <v>Politeknik Perkapalan Negeri Surabaya</v>
      </c>
      <c r="D9" s="232"/>
      <c r="E9" s="92">
        <v>5</v>
      </c>
      <c r="F9" s="225" t="s">
        <v>7</v>
      </c>
      <c r="G9" s="226"/>
      <c r="H9" s="227" t="str">
        <f>'DATA SKP'!E8</f>
        <v>Politeknik Perkapalan Negeri Surabaya</v>
      </c>
      <c r="I9" s="225"/>
      <c r="J9" s="225"/>
      <c r="K9" s="226"/>
    </row>
    <row r="10" spans="1:11" ht="18.75" customHeight="1">
      <c r="A10" s="234" t="s">
        <v>1</v>
      </c>
      <c r="B10" s="234" t="s">
        <v>27</v>
      </c>
      <c r="C10" s="234"/>
      <c r="D10" s="110"/>
      <c r="E10" s="234" t="s">
        <v>21</v>
      </c>
      <c r="F10" s="234" t="s">
        <v>9</v>
      </c>
      <c r="G10" s="234"/>
      <c r="H10" s="234"/>
      <c r="I10" s="234"/>
      <c r="J10" s="234"/>
      <c r="K10" s="234"/>
    </row>
    <row r="11" spans="1:11" ht="18.75" customHeight="1">
      <c r="A11" s="234"/>
      <c r="B11" s="234"/>
      <c r="C11" s="234"/>
      <c r="D11" s="110"/>
      <c r="E11" s="234"/>
      <c r="F11" s="239" t="s">
        <v>24</v>
      </c>
      <c r="G11" s="239"/>
      <c r="H11" s="111" t="s">
        <v>10</v>
      </c>
      <c r="I11" s="239" t="s">
        <v>11</v>
      </c>
      <c r="J11" s="239"/>
      <c r="K11" s="111" t="s">
        <v>12</v>
      </c>
    </row>
    <row r="12" spans="1:11" ht="27" customHeight="1">
      <c r="A12" s="120">
        <v>1</v>
      </c>
      <c r="B12" s="223"/>
      <c r="C12" s="224"/>
      <c r="D12" s="2"/>
      <c r="E12" s="117">
        <f>D12*F12</f>
        <v>0</v>
      </c>
      <c r="F12" s="134"/>
      <c r="G12" s="135"/>
      <c r="H12" s="172"/>
      <c r="I12" s="134"/>
      <c r="J12" s="117"/>
      <c r="K12" s="101"/>
    </row>
    <row r="13" spans="1:11" ht="27" customHeight="1">
      <c r="A13" s="120">
        <v>2</v>
      </c>
      <c r="B13" s="223"/>
      <c r="C13" s="224"/>
      <c r="D13" s="2"/>
      <c r="E13" s="117">
        <f>D13*F13</f>
        <v>0</v>
      </c>
      <c r="F13" s="134"/>
      <c r="G13" s="135"/>
      <c r="H13" s="172"/>
      <c r="I13" s="134"/>
      <c r="J13" s="117"/>
      <c r="K13" s="101"/>
    </row>
    <row r="14" spans="1:11" ht="27" customHeight="1">
      <c r="A14" s="120">
        <v>3</v>
      </c>
      <c r="B14" s="223"/>
      <c r="C14" s="224"/>
      <c r="D14" s="2"/>
      <c r="E14" s="117">
        <v>0</v>
      </c>
      <c r="F14" s="134"/>
      <c r="G14" s="135"/>
      <c r="H14" s="172"/>
      <c r="I14" s="134"/>
      <c r="J14" s="117"/>
      <c r="K14" s="101"/>
    </row>
    <row r="15" spans="1:11" ht="27" customHeight="1">
      <c r="A15" s="120">
        <v>4</v>
      </c>
      <c r="B15" s="223"/>
      <c r="C15" s="224"/>
      <c r="D15" s="2"/>
      <c r="E15" s="117">
        <f>D15*F15</f>
        <v>0</v>
      </c>
      <c r="F15" s="134"/>
      <c r="G15" s="135"/>
      <c r="H15" s="172"/>
      <c r="I15" s="134"/>
      <c r="J15" s="117"/>
      <c r="K15" s="101"/>
    </row>
    <row r="16" spans="1:11" ht="27" customHeight="1">
      <c r="A16" s="120">
        <v>5</v>
      </c>
      <c r="B16" s="223"/>
      <c r="C16" s="224"/>
      <c r="D16" s="2"/>
      <c r="E16" s="117">
        <f>D16*F16</f>
        <v>0</v>
      </c>
      <c r="F16" s="134"/>
      <c r="G16" s="135"/>
      <c r="H16" s="172"/>
      <c r="I16" s="134"/>
      <c r="J16" s="117"/>
      <c r="K16" s="101"/>
    </row>
    <row r="17" spans="1:11" ht="27" customHeight="1">
      <c r="A17" s="120">
        <v>6</v>
      </c>
      <c r="B17" s="223"/>
      <c r="C17" s="224"/>
      <c r="D17" s="2"/>
      <c r="E17" s="117">
        <v>0</v>
      </c>
      <c r="F17" s="134"/>
      <c r="G17" s="135"/>
      <c r="H17" s="172"/>
      <c r="I17" s="134"/>
      <c r="J17" s="117"/>
      <c r="K17" s="101"/>
    </row>
    <row r="18" spans="1:11" ht="27" customHeight="1">
      <c r="A18" s="120">
        <v>7</v>
      </c>
      <c r="B18" s="223"/>
      <c r="C18" s="224"/>
      <c r="D18" s="2"/>
      <c r="E18" s="117">
        <f t="shared" ref="E18:E23" si="0">D18*F18</f>
        <v>0</v>
      </c>
      <c r="F18" s="134"/>
      <c r="G18" s="135"/>
      <c r="H18" s="172"/>
      <c r="I18" s="134"/>
      <c r="J18" s="117"/>
      <c r="K18" s="101"/>
    </row>
    <row r="19" spans="1:11" ht="27" customHeight="1">
      <c r="A19" s="120">
        <v>8</v>
      </c>
      <c r="B19" s="223"/>
      <c r="C19" s="224"/>
      <c r="D19" s="2"/>
      <c r="E19" s="117">
        <f t="shared" si="0"/>
        <v>0</v>
      </c>
      <c r="F19" s="134"/>
      <c r="G19" s="135"/>
      <c r="H19" s="172"/>
      <c r="I19" s="134"/>
      <c r="J19" s="117"/>
      <c r="K19" s="101"/>
    </row>
    <row r="20" spans="1:11" ht="27" customHeight="1">
      <c r="A20" s="120">
        <v>9</v>
      </c>
      <c r="B20" s="223"/>
      <c r="C20" s="224"/>
      <c r="D20" s="2"/>
      <c r="E20" s="117">
        <f t="shared" si="0"/>
        <v>0</v>
      </c>
      <c r="F20" s="134"/>
      <c r="G20" s="135"/>
      <c r="H20" s="172"/>
      <c r="I20" s="134"/>
      <c r="J20" s="117"/>
      <c r="K20" s="101"/>
    </row>
    <row r="21" spans="1:11" ht="27" customHeight="1">
      <c r="A21" s="120">
        <v>10</v>
      </c>
      <c r="B21" s="237"/>
      <c r="C21" s="238"/>
      <c r="D21" s="2"/>
      <c r="E21" s="117">
        <f t="shared" si="0"/>
        <v>0</v>
      </c>
      <c r="F21" s="134"/>
      <c r="G21" s="135"/>
      <c r="H21" s="172"/>
      <c r="I21" s="134"/>
      <c r="J21" s="117"/>
      <c r="K21" s="101"/>
    </row>
    <row r="22" spans="1:11" ht="27" customHeight="1">
      <c r="A22" s="120">
        <v>11</v>
      </c>
      <c r="B22" s="237"/>
      <c r="C22" s="238"/>
      <c r="D22" s="2"/>
      <c r="E22" s="117">
        <f t="shared" si="0"/>
        <v>0</v>
      </c>
      <c r="F22" s="134"/>
      <c r="G22" s="135"/>
      <c r="H22" s="172"/>
      <c r="I22" s="134"/>
      <c r="J22" s="117"/>
      <c r="K22" s="101"/>
    </row>
    <row r="23" spans="1:11" ht="27" customHeight="1">
      <c r="A23" s="120">
        <v>12</v>
      </c>
      <c r="B23" s="237"/>
      <c r="C23" s="238"/>
      <c r="D23" s="2"/>
      <c r="E23" s="117">
        <f t="shared" si="0"/>
        <v>0</v>
      </c>
      <c r="F23" s="134"/>
      <c r="G23" s="135"/>
      <c r="H23" s="172"/>
      <c r="I23" s="134"/>
      <c r="J23" s="117"/>
      <c r="K23" s="101"/>
    </row>
    <row r="24" spans="1:11" ht="27" customHeight="1">
      <c r="A24" s="120">
        <v>13</v>
      </c>
      <c r="B24" s="237"/>
      <c r="C24" s="238"/>
      <c r="D24" s="2"/>
      <c r="E24" s="117">
        <v>0</v>
      </c>
      <c r="F24" s="134"/>
      <c r="G24" s="135"/>
      <c r="H24" s="172"/>
      <c r="I24" s="134"/>
      <c r="J24" s="117"/>
      <c r="K24" s="101"/>
    </row>
    <row r="25" spans="1:11" ht="18" customHeight="1">
      <c r="A25" s="104"/>
      <c r="B25" s="105"/>
      <c r="C25" s="105"/>
      <c r="D25" s="15"/>
      <c r="E25" s="104"/>
      <c r="F25" s="104"/>
      <c r="G25" s="105"/>
      <c r="H25" s="106"/>
      <c r="I25" s="104"/>
      <c r="J25" s="104"/>
      <c r="K25" s="107"/>
    </row>
    <row r="26" spans="1:11" ht="12" customHeight="1">
      <c r="G26" s="235" t="s">
        <v>171</v>
      </c>
      <c r="H26" s="235"/>
      <c r="I26" s="235"/>
      <c r="J26" s="235"/>
      <c r="K26" s="235"/>
    </row>
    <row r="27" spans="1:11" ht="12" customHeight="1">
      <c r="A27" s="235" t="s">
        <v>26</v>
      </c>
      <c r="B27" s="235"/>
      <c r="C27" s="235"/>
      <c r="D27" s="113"/>
      <c r="E27" s="64"/>
      <c r="F27" s="112"/>
      <c r="G27" s="235" t="s">
        <v>13</v>
      </c>
      <c r="H27" s="235"/>
      <c r="I27" s="235"/>
      <c r="J27" s="235"/>
      <c r="K27" s="235"/>
    </row>
    <row r="28" spans="1:11" ht="42" customHeight="1"/>
    <row r="29" spans="1:11" s="96" customFormat="1" ht="12" customHeight="1">
      <c r="A29" s="236" t="str">
        <f>C5</f>
        <v>Adi Wirawan Husodo, ST., MT.</v>
      </c>
      <c r="B29" s="236"/>
      <c r="C29" s="236"/>
      <c r="D29" s="94"/>
      <c r="E29" s="94"/>
      <c r="F29" s="95"/>
      <c r="G29" s="236" t="str">
        <f>H5</f>
        <v>Mursiatin, S.Sos.</v>
      </c>
      <c r="H29" s="236"/>
      <c r="I29" s="236"/>
      <c r="J29" s="236"/>
      <c r="K29" s="236"/>
    </row>
    <row r="30" spans="1:11" ht="12" customHeight="1">
      <c r="A30" s="235" t="str">
        <f>C6</f>
        <v>197502201999031001</v>
      </c>
      <c r="B30" s="235"/>
      <c r="C30" s="235"/>
      <c r="D30" s="64"/>
      <c r="E30" s="64"/>
      <c r="G30" s="235" t="str">
        <f>H6</f>
        <v>196709261989022001</v>
      </c>
      <c r="H30" s="235"/>
      <c r="I30" s="235"/>
      <c r="J30" s="235"/>
      <c r="K30" s="235"/>
    </row>
    <row r="31" spans="1:11" ht="18" customHeight="1"/>
    <row r="32" spans="1:11">
      <c r="A32" s="233" t="s">
        <v>22</v>
      </c>
      <c r="B32" s="233"/>
      <c r="C32" s="233"/>
      <c r="D32" s="233"/>
      <c r="E32" s="233"/>
      <c r="F32" s="113"/>
    </row>
    <row r="33" spans="1:6">
      <c r="A33" s="233" t="s">
        <v>23</v>
      </c>
      <c r="B33" s="233"/>
      <c r="C33" s="233"/>
      <c r="D33" s="233"/>
      <c r="E33" s="233"/>
      <c r="F33" s="113"/>
    </row>
  </sheetData>
  <sheetProtection password="CF7A" sheet="1" objects="1" scenarios="1"/>
  <protectedRanges>
    <protectedRange sqref="A12:K24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B24:C24"/>
    <mergeCell ref="F10:K10"/>
    <mergeCell ref="F11:G11"/>
    <mergeCell ref="B21:C21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16:C16"/>
    <mergeCell ref="B22:C22"/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</mergeCells>
  <phoneticPr fontId="2" type="noConversion"/>
  <printOptions horizontalCentered="1"/>
  <pageMargins left="0.25" right="0.25" top="0.75" bottom="0" header="0.25" footer="0.25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-0.249977111117893"/>
  </sheetPr>
  <dimension ref="A1:AO33"/>
  <sheetViews>
    <sheetView zoomScale="90" zoomScaleNormal="90" workbookViewId="0">
      <selection activeCell="L18" sqref="L18"/>
    </sheetView>
  </sheetViews>
  <sheetFormatPr defaultRowHeight="12.75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>
      <c r="A1" s="265" t="s">
        <v>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41" ht="15.75">
      <c r="A2" s="265" t="s">
        <v>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41" ht="16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41" ht="14.25" customHeight="1">
      <c r="A4" s="15" t="s">
        <v>106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41" ht="14.25" customHeight="1">
      <c r="A5" s="1" t="s">
        <v>183</v>
      </c>
      <c r="B5" s="15"/>
      <c r="C5" s="15"/>
      <c r="D5" s="15"/>
      <c r="E5" s="15"/>
      <c r="F5" s="15"/>
    </row>
    <row r="6" spans="1:41" ht="13.5" customHeight="1">
      <c r="A6" s="234" t="s">
        <v>1</v>
      </c>
      <c r="B6" s="264" t="s">
        <v>107</v>
      </c>
      <c r="C6" s="264" t="s">
        <v>21</v>
      </c>
      <c r="D6" s="234" t="s">
        <v>9</v>
      </c>
      <c r="E6" s="234"/>
      <c r="F6" s="234"/>
      <c r="G6" s="234"/>
      <c r="H6" s="234"/>
      <c r="I6" s="234"/>
      <c r="J6" s="234" t="s">
        <v>21</v>
      </c>
      <c r="K6" s="234" t="s">
        <v>14</v>
      </c>
      <c r="L6" s="234"/>
      <c r="M6" s="234"/>
      <c r="N6" s="234"/>
      <c r="O6" s="234"/>
      <c r="P6" s="234"/>
      <c r="Q6" s="239" t="s">
        <v>15</v>
      </c>
      <c r="R6" s="264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4" customFormat="1" ht="24">
      <c r="A7" s="234"/>
      <c r="B7" s="264"/>
      <c r="C7" s="264"/>
      <c r="D7" s="266" t="s">
        <v>25</v>
      </c>
      <c r="E7" s="266"/>
      <c r="F7" s="130" t="s">
        <v>93</v>
      </c>
      <c r="G7" s="266" t="s">
        <v>16</v>
      </c>
      <c r="H7" s="266"/>
      <c r="I7" s="130" t="s">
        <v>17</v>
      </c>
      <c r="J7" s="234"/>
      <c r="K7" s="266" t="s">
        <v>25</v>
      </c>
      <c r="L7" s="266"/>
      <c r="M7" s="130" t="s">
        <v>93</v>
      </c>
      <c r="N7" s="266" t="s">
        <v>16</v>
      </c>
      <c r="O7" s="266"/>
      <c r="P7" s="130" t="s">
        <v>17</v>
      </c>
      <c r="Q7" s="239"/>
      <c r="R7" s="264"/>
      <c r="W7" s="74" t="s">
        <v>33</v>
      </c>
      <c r="X7" s="74" t="s">
        <v>34</v>
      </c>
      <c r="Y7" s="74" t="s">
        <v>28</v>
      </c>
      <c r="Z7" s="74" t="s">
        <v>29</v>
      </c>
      <c r="AA7" s="74" t="s">
        <v>30</v>
      </c>
      <c r="AB7" s="74" t="s">
        <v>31</v>
      </c>
      <c r="AC7" s="74" t="s">
        <v>36</v>
      </c>
      <c r="AD7" s="74" t="s">
        <v>37</v>
      </c>
      <c r="AE7" s="74" t="s">
        <v>38</v>
      </c>
      <c r="AF7" s="74" t="s">
        <v>39</v>
      </c>
    </row>
    <row r="8" spans="1:41" s="93" customFormat="1" ht="10.5">
      <c r="A8" s="152">
        <v>1</v>
      </c>
      <c r="B8" s="153">
        <v>2</v>
      </c>
      <c r="C8" s="153">
        <v>3</v>
      </c>
      <c r="D8" s="253">
        <v>4</v>
      </c>
      <c r="E8" s="253"/>
      <c r="F8" s="153">
        <v>5</v>
      </c>
      <c r="G8" s="253">
        <v>6</v>
      </c>
      <c r="H8" s="253"/>
      <c r="I8" s="153">
        <v>7</v>
      </c>
      <c r="J8" s="153">
        <v>8</v>
      </c>
      <c r="K8" s="253">
        <v>9</v>
      </c>
      <c r="L8" s="253"/>
      <c r="M8" s="153">
        <v>10</v>
      </c>
      <c r="N8" s="253">
        <v>11</v>
      </c>
      <c r="O8" s="253"/>
      <c r="P8" s="153">
        <v>12</v>
      </c>
      <c r="Q8" s="153">
        <v>13</v>
      </c>
      <c r="R8" s="153">
        <v>14</v>
      </c>
    </row>
    <row r="9" spans="1:41" ht="29.25" customHeight="1">
      <c r="A9" s="28">
        <f>'FORM SKP'!A12:C12</f>
        <v>1</v>
      </c>
      <c r="B9" s="171">
        <f>'FORM SKP'!B12:C12</f>
        <v>0</v>
      </c>
      <c r="C9" s="190">
        <f>'FORM SKP'!E12</f>
        <v>0</v>
      </c>
      <c r="D9" s="174">
        <f>'FORM SKP'!F12</f>
        <v>0</v>
      </c>
      <c r="E9" s="125">
        <f>'FORM SKP'!G12</f>
        <v>0</v>
      </c>
      <c r="F9" s="125">
        <f>'FORM SKP'!H12</f>
        <v>0</v>
      </c>
      <c r="G9" s="125">
        <f>'FORM SKP'!I12</f>
        <v>0</v>
      </c>
      <c r="H9" s="126">
        <f>'FORM SKP'!J12</f>
        <v>0</v>
      </c>
      <c r="I9" s="41"/>
      <c r="J9" s="34">
        <f>K9*'FORM SKP'!D12</f>
        <v>0</v>
      </c>
      <c r="K9" s="170"/>
      <c r="L9" s="35">
        <f>E9</f>
        <v>0</v>
      </c>
      <c r="M9" s="188"/>
      <c r="N9" s="175">
        <f>G9</f>
        <v>0</v>
      </c>
      <c r="O9" s="36">
        <f>H9</f>
        <v>0</v>
      </c>
      <c r="P9" s="72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>
      <c r="A10" s="28">
        <f>'FORM SKP'!A13:C13</f>
        <v>2</v>
      </c>
      <c r="B10" s="171">
        <f>'FORM SKP'!B13:C13</f>
        <v>0</v>
      </c>
      <c r="C10" s="190">
        <f>'FORM SKP'!E13</f>
        <v>0</v>
      </c>
      <c r="D10" s="174">
        <f>'FORM SKP'!F13</f>
        <v>0</v>
      </c>
      <c r="E10" s="125">
        <f>'FORM SKP'!G13</f>
        <v>0</v>
      </c>
      <c r="F10" s="125">
        <f>'FORM SKP'!H13</f>
        <v>0</v>
      </c>
      <c r="G10" s="125">
        <f>'FORM SKP'!I13</f>
        <v>0</v>
      </c>
      <c r="H10" s="126">
        <f>'FORM SKP'!J13</f>
        <v>0</v>
      </c>
      <c r="I10" s="41"/>
      <c r="J10" s="34">
        <f>K10*'FORM SKP'!D13</f>
        <v>0</v>
      </c>
      <c r="K10" s="170"/>
      <c r="L10" s="35">
        <f t="shared" ref="L10:L21" si="0">E10</f>
        <v>0</v>
      </c>
      <c r="M10" s="189"/>
      <c r="N10" s="175">
        <f t="shared" ref="N10:N21" si="1">G10</f>
        <v>0</v>
      </c>
      <c r="O10" s="36">
        <f t="shared" ref="O10:O21" si="2">H10</f>
        <v>0</v>
      </c>
      <c r="P10" s="72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>
      <c r="A11" s="28">
        <f>'FORM SKP'!A14:C14</f>
        <v>3</v>
      </c>
      <c r="B11" s="171">
        <f>'FORM SKP'!B14:C14</f>
        <v>0</v>
      </c>
      <c r="C11" s="190">
        <f>'FORM SKP'!E14</f>
        <v>0</v>
      </c>
      <c r="D11" s="174">
        <f>'FORM SKP'!F14</f>
        <v>0</v>
      </c>
      <c r="E11" s="125">
        <f>'FORM SKP'!G14</f>
        <v>0</v>
      </c>
      <c r="F11" s="125">
        <f>'FORM SKP'!H14</f>
        <v>0</v>
      </c>
      <c r="G11" s="125">
        <f>'FORM SKP'!I14</f>
        <v>0</v>
      </c>
      <c r="H11" s="126">
        <f>'FORM SKP'!J14</f>
        <v>0</v>
      </c>
      <c r="I11" s="41"/>
      <c r="J11" s="34">
        <f>K11*'FORM SKP'!D14</f>
        <v>0</v>
      </c>
      <c r="K11" s="170"/>
      <c r="L11" s="35">
        <f t="shared" si="0"/>
        <v>0</v>
      </c>
      <c r="M11" s="189"/>
      <c r="N11" s="175">
        <f t="shared" si="1"/>
        <v>0</v>
      </c>
      <c r="O11" s="36">
        <f t="shared" si="2"/>
        <v>0</v>
      </c>
      <c r="P11" s="72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>
      <c r="A12" s="28">
        <f>'FORM SKP'!A15:C15</f>
        <v>4</v>
      </c>
      <c r="B12" s="171">
        <f>'FORM SKP'!B15:C15</f>
        <v>0</v>
      </c>
      <c r="C12" s="190">
        <f>'FORM SKP'!E15</f>
        <v>0</v>
      </c>
      <c r="D12" s="174">
        <f>'FORM SKP'!F15</f>
        <v>0</v>
      </c>
      <c r="E12" s="125">
        <f>'FORM SKP'!G15</f>
        <v>0</v>
      </c>
      <c r="F12" s="125">
        <f>'FORM SKP'!H15</f>
        <v>0</v>
      </c>
      <c r="G12" s="125">
        <f>'FORM SKP'!I15</f>
        <v>0</v>
      </c>
      <c r="H12" s="126">
        <f>'FORM SKP'!J15</f>
        <v>0</v>
      </c>
      <c r="I12" s="41"/>
      <c r="J12" s="34">
        <f>K12*'FORM SKP'!D15</f>
        <v>0</v>
      </c>
      <c r="K12" s="170"/>
      <c r="L12" s="35">
        <f t="shared" si="0"/>
        <v>0</v>
      </c>
      <c r="M12" s="189"/>
      <c r="N12" s="175">
        <f t="shared" si="1"/>
        <v>0</v>
      </c>
      <c r="O12" s="36">
        <f t="shared" si="2"/>
        <v>0</v>
      </c>
      <c r="P12" s="72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>
      <c r="A13" s="28">
        <f>'FORM SKP'!A16:C16</f>
        <v>5</v>
      </c>
      <c r="B13" s="171">
        <f>'FORM SKP'!B16:C16</f>
        <v>0</v>
      </c>
      <c r="C13" s="190">
        <f>'FORM SKP'!E16</f>
        <v>0</v>
      </c>
      <c r="D13" s="174">
        <f>'FORM SKP'!F16</f>
        <v>0</v>
      </c>
      <c r="E13" s="125">
        <f>'FORM SKP'!G16</f>
        <v>0</v>
      </c>
      <c r="F13" s="125">
        <f>'FORM SKP'!H16</f>
        <v>0</v>
      </c>
      <c r="G13" s="125">
        <f>'FORM SKP'!I16</f>
        <v>0</v>
      </c>
      <c r="H13" s="126">
        <f>'FORM SKP'!J16</f>
        <v>0</v>
      </c>
      <c r="I13" s="41"/>
      <c r="J13" s="34">
        <f>K13*'FORM SKP'!D16</f>
        <v>0</v>
      </c>
      <c r="K13" s="170"/>
      <c r="L13" s="35">
        <f t="shared" si="0"/>
        <v>0</v>
      </c>
      <c r="M13" s="189"/>
      <c r="N13" s="175">
        <f t="shared" si="1"/>
        <v>0</v>
      </c>
      <c r="O13" s="36">
        <f t="shared" si="2"/>
        <v>0</v>
      </c>
      <c r="P13" s="72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>
      <c r="A14" s="28">
        <f>'FORM SKP'!A17:C17</f>
        <v>6</v>
      </c>
      <c r="B14" s="171">
        <f>'FORM SKP'!B17:C17</f>
        <v>0</v>
      </c>
      <c r="C14" s="190">
        <f>'FORM SKP'!E17</f>
        <v>0</v>
      </c>
      <c r="D14" s="174">
        <f>'FORM SKP'!F17</f>
        <v>0</v>
      </c>
      <c r="E14" s="125">
        <f>'FORM SKP'!G17</f>
        <v>0</v>
      </c>
      <c r="F14" s="125">
        <f>'FORM SKP'!H17</f>
        <v>0</v>
      </c>
      <c r="G14" s="125">
        <f>'FORM SKP'!I17</f>
        <v>0</v>
      </c>
      <c r="H14" s="126">
        <f>'FORM SKP'!J17</f>
        <v>0</v>
      </c>
      <c r="I14" s="41"/>
      <c r="J14" s="34">
        <f>K14*'FORM SKP'!D17</f>
        <v>0</v>
      </c>
      <c r="K14" s="170"/>
      <c r="L14" s="35">
        <f t="shared" si="0"/>
        <v>0</v>
      </c>
      <c r="M14" s="189"/>
      <c r="N14" s="175">
        <f t="shared" si="1"/>
        <v>0</v>
      </c>
      <c r="O14" s="36">
        <f t="shared" si="2"/>
        <v>0</v>
      </c>
      <c r="P14" s="72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>
      <c r="A15" s="28">
        <f>'FORM SKP'!A18:C18</f>
        <v>7</v>
      </c>
      <c r="B15" s="171">
        <f>'FORM SKP'!B18:C18</f>
        <v>0</v>
      </c>
      <c r="C15" s="190">
        <f>'FORM SKP'!E18</f>
        <v>0</v>
      </c>
      <c r="D15" s="174">
        <f>'FORM SKP'!F18</f>
        <v>0</v>
      </c>
      <c r="E15" s="125">
        <f>'FORM SKP'!G18</f>
        <v>0</v>
      </c>
      <c r="F15" s="125">
        <f>'FORM SKP'!H18</f>
        <v>0</v>
      </c>
      <c r="G15" s="125">
        <f>'FORM SKP'!I18</f>
        <v>0</v>
      </c>
      <c r="H15" s="126">
        <f>'FORM SKP'!J18</f>
        <v>0</v>
      </c>
      <c r="I15" s="41"/>
      <c r="J15" s="34">
        <f>K15*'FORM SKP'!D18</f>
        <v>0</v>
      </c>
      <c r="K15" s="170"/>
      <c r="L15" s="35">
        <f t="shared" si="0"/>
        <v>0</v>
      </c>
      <c r="M15" s="189"/>
      <c r="N15" s="175">
        <f t="shared" si="1"/>
        <v>0</v>
      </c>
      <c r="O15" s="36">
        <f t="shared" si="2"/>
        <v>0</v>
      </c>
      <c r="P15" s="72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>
      <c r="A16" s="28">
        <f>'FORM SKP'!A19:C19</f>
        <v>8</v>
      </c>
      <c r="B16" s="171">
        <f>'FORM SKP'!B19:C19</f>
        <v>0</v>
      </c>
      <c r="C16" s="190">
        <f>'FORM SKP'!E19</f>
        <v>0</v>
      </c>
      <c r="D16" s="174">
        <f>'FORM SKP'!F19</f>
        <v>0</v>
      </c>
      <c r="E16" s="125">
        <f>'FORM SKP'!G19</f>
        <v>0</v>
      </c>
      <c r="F16" s="125">
        <f>'FORM SKP'!H19</f>
        <v>0</v>
      </c>
      <c r="G16" s="125">
        <f>'FORM SKP'!I19</f>
        <v>0</v>
      </c>
      <c r="H16" s="126">
        <f>'FORM SKP'!J19</f>
        <v>0</v>
      </c>
      <c r="I16" s="41"/>
      <c r="J16" s="34">
        <f>K16*'FORM SKP'!D19</f>
        <v>0</v>
      </c>
      <c r="K16" s="170"/>
      <c r="L16" s="35">
        <f t="shared" si="0"/>
        <v>0</v>
      </c>
      <c r="M16" s="189"/>
      <c r="N16" s="175">
        <f t="shared" si="1"/>
        <v>0</v>
      </c>
      <c r="O16" s="36">
        <f t="shared" si="2"/>
        <v>0</v>
      </c>
      <c r="P16" s="72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>
      <c r="A17" s="28">
        <f>'FORM SKP'!A20:C20</f>
        <v>9</v>
      </c>
      <c r="B17" s="171">
        <f>'FORM SKP'!B20:C20</f>
        <v>0</v>
      </c>
      <c r="C17" s="190">
        <f>'FORM SKP'!E20</f>
        <v>0</v>
      </c>
      <c r="D17" s="174">
        <f>'FORM SKP'!F20</f>
        <v>0</v>
      </c>
      <c r="E17" s="125">
        <f>'FORM SKP'!G20</f>
        <v>0</v>
      </c>
      <c r="F17" s="125">
        <f>'FORM SKP'!H20</f>
        <v>0</v>
      </c>
      <c r="G17" s="125">
        <f>'FORM SKP'!I20</f>
        <v>0</v>
      </c>
      <c r="H17" s="126">
        <f>'FORM SKP'!J20</f>
        <v>0</v>
      </c>
      <c r="I17" s="41"/>
      <c r="J17" s="34">
        <f>K17*'FORM SKP'!D20</f>
        <v>0</v>
      </c>
      <c r="K17" s="170"/>
      <c r="L17" s="35">
        <f t="shared" si="0"/>
        <v>0</v>
      </c>
      <c r="M17" s="189"/>
      <c r="N17" s="175">
        <f t="shared" si="1"/>
        <v>0</v>
      </c>
      <c r="O17" s="36">
        <f t="shared" si="2"/>
        <v>0</v>
      </c>
      <c r="P17" s="72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>
      <c r="A18" s="28">
        <f>'FORM SKP'!A21:C21</f>
        <v>10</v>
      </c>
      <c r="B18" s="171">
        <f>'FORM SKP'!B21:C21</f>
        <v>0</v>
      </c>
      <c r="C18" s="190">
        <f>'FORM SKP'!E24</f>
        <v>0</v>
      </c>
      <c r="D18" s="174">
        <f>'FORM SKP'!F21</f>
        <v>0</v>
      </c>
      <c r="E18" s="125">
        <f>'FORM SKP'!G21</f>
        <v>0</v>
      </c>
      <c r="F18" s="125">
        <f>'FORM SKP'!H21</f>
        <v>0</v>
      </c>
      <c r="G18" s="125">
        <f>'FORM SKP'!I21</f>
        <v>0</v>
      </c>
      <c r="H18" s="126">
        <f>'FORM SKP'!J21</f>
        <v>0</v>
      </c>
      <c r="I18" s="41"/>
      <c r="J18" s="34">
        <f>K18*'FORM SKP'!D24</f>
        <v>0</v>
      </c>
      <c r="K18" s="170"/>
      <c r="L18" s="35">
        <f t="shared" si="0"/>
        <v>0</v>
      </c>
      <c r="M18" s="189"/>
      <c r="N18" s="175">
        <f t="shared" si="1"/>
        <v>0</v>
      </c>
      <c r="O18" s="36">
        <f t="shared" si="2"/>
        <v>0</v>
      </c>
      <c r="P18" s="72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>
      <c r="A19" s="28">
        <f>'FORM SKP'!A22:C22</f>
        <v>11</v>
      </c>
      <c r="B19" s="171">
        <f>'FORM SKP'!B22:C22</f>
        <v>0</v>
      </c>
      <c r="C19" s="190">
        <v>0</v>
      </c>
      <c r="D19" s="174">
        <f>'FORM SKP'!F22</f>
        <v>0</v>
      </c>
      <c r="E19" s="125">
        <f>'FORM SKP'!G22</f>
        <v>0</v>
      </c>
      <c r="F19" s="125">
        <f>'FORM SKP'!H22</f>
        <v>0</v>
      </c>
      <c r="G19" s="125">
        <f>'FORM SKP'!I22</f>
        <v>0</v>
      </c>
      <c r="H19" s="126">
        <f>'FORM SKP'!J22</f>
        <v>0</v>
      </c>
      <c r="I19" s="41"/>
      <c r="J19" s="34">
        <v>0</v>
      </c>
      <c r="K19" s="170"/>
      <c r="L19" s="35">
        <f t="shared" si="0"/>
        <v>0</v>
      </c>
      <c r="M19" s="189"/>
      <c r="N19" s="175">
        <f t="shared" si="1"/>
        <v>0</v>
      </c>
      <c r="O19" s="36">
        <f t="shared" si="2"/>
        <v>0</v>
      </c>
      <c r="P19" s="72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>
      <c r="A20" s="28">
        <f>'FORM SKP'!A23:C23</f>
        <v>12</v>
      </c>
      <c r="B20" s="171">
        <f>'FORM SKP'!B23:C23</f>
        <v>0</v>
      </c>
      <c r="C20" s="190">
        <v>0</v>
      </c>
      <c r="D20" s="174">
        <f>'FORM SKP'!F23</f>
        <v>0</v>
      </c>
      <c r="E20" s="125">
        <f>'FORM SKP'!G23</f>
        <v>0</v>
      </c>
      <c r="F20" s="125">
        <f>'FORM SKP'!H23</f>
        <v>0</v>
      </c>
      <c r="G20" s="125">
        <f>'FORM SKP'!I23</f>
        <v>0</v>
      </c>
      <c r="H20" s="126">
        <f>'FORM SKP'!J23</f>
        <v>0</v>
      </c>
      <c r="I20" s="41"/>
      <c r="J20" s="34">
        <v>0</v>
      </c>
      <c r="K20" s="170"/>
      <c r="L20" s="35">
        <f t="shared" si="0"/>
        <v>0</v>
      </c>
      <c r="M20" s="189"/>
      <c r="N20" s="175">
        <f t="shared" si="1"/>
        <v>0</v>
      </c>
      <c r="O20" s="36">
        <f t="shared" si="2"/>
        <v>0</v>
      </c>
      <c r="P20" s="72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>
      <c r="A21" s="28">
        <f>'FORM SKP'!A24:C24</f>
        <v>13</v>
      </c>
      <c r="B21" s="171">
        <f>'FORM SKP'!B24:C24</f>
        <v>0</v>
      </c>
      <c r="C21" s="190">
        <v>0</v>
      </c>
      <c r="D21" s="174">
        <f>'FORM SKP'!F24</f>
        <v>0</v>
      </c>
      <c r="E21" s="125">
        <f>'FORM SKP'!G24</f>
        <v>0</v>
      </c>
      <c r="F21" s="125">
        <f>'FORM SKP'!H24</f>
        <v>0</v>
      </c>
      <c r="G21" s="125">
        <f>'FORM SKP'!I24</f>
        <v>0</v>
      </c>
      <c r="H21" s="126">
        <f>'FORM SKP'!J24</f>
        <v>0</v>
      </c>
      <c r="I21" s="41"/>
      <c r="J21" s="34">
        <v>0</v>
      </c>
      <c r="K21" s="170"/>
      <c r="L21" s="35">
        <f t="shared" si="0"/>
        <v>0</v>
      </c>
      <c r="M21" s="189"/>
      <c r="N21" s="175">
        <f t="shared" si="1"/>
        <v>0</v>
      </c>
      <c r="O21" s="36">
        <f t="shared" si="2"/>
        <v>0</v>
      </c>
      <c r="P21" s="72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>
      <c r="A22" s="132"/>
      <c r="B22" s="254" t="s">
        <v>40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</row>
    <row r="23" spans="1:41" ht="21.75" customHeight="1">
      <c r="A23" s="132">
        <v>1</v>
      </c>
      <c r="B23" s="33"/>
      <c r="C23" s="33"/>
      <c r="D23" s="239"/>
      <c r="E23" s="239"/>
      <c r="F23" s="239"/>
      <c r="G23" s="239"/>
      <c r="H23" s="239"/>
      <c r="I23" s="239"/>
      <c r="J23" s="38"/>
      <c r="K23" s="257"/>
      <c r="L23" s="257"/>
      <c r="M23" s="257"/>
      <c r="N23" s="257"/>
      <c r="O23" s="257"/>
      <c r="P23" s="257"/>
      <c r="Q23" s="132"/>
      <c r="R23" s="5"/>
      <c r="Z23" s="1" t="s">
        <v>35</v>
      </c>
      <c r="AJ23" s="1" t="s">
        <v>32</v>
      </c>
      <c r="AL23" s="31"/>
    </row>
    <row r="24" spans="1:41" ht="24.75" customHeight="1">
      <c r="A24" s="132">
        <v>2</v>
      </c>
      <c r="B24" s="33"/>
      <c r="C24" s="33"/>
      <c r="D24" s="261"/>
      <c r="E24" s="262"/>
      <c r="F24" s="262"/>
      <c r="G24" s="262"/>
      <c r="H24" s="262"/>
      <c r="I24" s="263"/>
      <c r="J24" s="38"/>
      <c r="K24" s="258"/>
      <c r="L24" s="259"/>
      <c r="M24" s="259"/>
      <c r="N24" s="259"/>
      <c r="O24" s="259"/>
      <c r="P24" s="260"/>
      <c r="Q24" s="132"/>
      <c r="R24" s="7"/>
      <c r="AL24" s="31"/>
    </row>
    <row r="25" spans="1:41" ht="13.5" customHeight="1">
      <c r="A25" s="264" t="s">
        <v>18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24" t="e">
        <f>(SUM(U9:U21)/T25)+R23+R24</f>
        <v>#DIV/0!</v>
      </c>
      <c r="T25" s="1">
        <f>SUM(T9:T23)</f>
        <v>0</v>
      </c>
    </row>
    <row r="26" spans="1:41" ht="13.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39" t="e">
        <f>IF(R25&lt;=50,"(Buruk)",IF(R25&lt;=60,"(Sedang)",IF(R25&lt;=75,"(Cukup)",IF(R25&lt;=90.99,"(Baik)","(Sangat Baik)"))))</f>
        <v>#DIV/0!</v>
      </c>
    </row>
    <row r="27" spans="1:41" ht="18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41">
      <c r="M28" s="252" t="s">
        <v>182</v>
      </c>
      <c r="N28" s="252"/>
      <c r="O28" s="252"/>
      <c r="P28" s="252"/>
      <c r="Q28" s="252"/>
      <c r="R28" s="252"/>
    </row>
    <row r="29" spans="1:41">
      <c r="M29" s="252" t="s">
        <v>26</v>
      </c>
      <c r="N29" s="252"/>
      <c r="O29" s="252"/>
      <c r="P29" s="252"/>
      <c r="Q29" s="252"/>
      <c r="R29" s="252"/>
    </row>
    <row r="30" spans="1:41" ht="23.25" customHeight="1">
      <c r="T30" s="1" t="e">
        <f>#REF!/3</f>
        <v>#REF!</v>
      </c>
    </row>
    <row r="31" spans="1:41" ht="23.25" customHeight="1"/>
    <row r="32" spans="1:41">
      <c r="M32" s="251" t="str">
        <f>'FORM SKP'!A29</f>
        <v>Adi Wirawan Husodo, ST., MT.</v>
      </c>
      <c r="N32" s="251"/>
      <c r="O32" s="251"/>
      <c r="P32" s="251"/>
      <c r="Q32" s="251"/>
      <c r="R32" s="251"/>
    </row>
    <row r="33" spans="13:18">
      <c r="M33" s="252" t="str">
        <f>'FORM SKP'!A30</f>
        <v>197502201999031001</v>
      </c>
      <c r="N33" s="252"/>
      <c r="O33" s="252"/>
      <c r="P33" s="252"/>
      <c r="Q33" s="252"/>
      <c r="R33" s="252"/>
    </row>
  </sheetData>
  <sheetProtection password="CF7A" sheet="1" objects="1" scenarios="1"/>
  <protectedRanges>
    <protectedRange sqref="K9:K21" name="Range1"/>
    <protectedRange sqref="M9:M21" name="Range2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8" tint="-0.249977111117893"/>
  </sheetPr>
  <dimension ref="A1:J35"/>
  <sheetViews>
    <sheetView zoomScale="90" zoomScaleNormal="90" workbookViewId="0">
      <selection activeCell="J31" sqref="J31"/>
    </sheetView>
  </sheetViews>
  <sheetFormatPr defaultRowHeight="12.75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7.7109375" style="1" customWidth="1"/>
    <col min="9" max="9" width="11.5703125" style="1" customWidth="1"/>
    <col min="10" max="10" width="26.7109375" style="1" customWidth="1"/>
    <col min="11" max="16384" width="9.140625" style="1"/>
  </cols>
  <sheetData>
    <row r="1" spans="1:10" ht="21.75" customHeight="1">
      <c r="A1" s="265" t="s">
        <v>41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3.5" customHeight="1"/>
    <row r="3" spans="1:10" ht="15" customHeight="1">
      <c r="A3" s="1" t="s">
        <v>4</v>
      </c>
      <c r="C3" s="1" t="s">
        <v>72</v>
      </c>
      <c r="D3" s="1" t="str">
        <f>'FORM SKP'!H5</f>
        <v>Mursiatin, S.Sos.</v>
      </c>
    </row>
    <row r="4" spans="1:10" ht="15" customHeight="1">
      <c r="A4" s="1" t="s">
        <v>5</v>
      </c>
      <c r="C4" s="1" t="s">
        <v>72</v>
      </c>
      <c r="D4" s="1" t="str">
        <f>'FORM SKP'!H6</f>
        <v>196709261989022001</v>
      </c>
    </row>
    <row r="5" spans="1:10" ht="13.5" customHeight="1"/>
    <row r="6" spans="1:10" ht="35.25" customHeight="1">
      <c r="A6" s="2" t="s">
        <v>42</v>
      </c>
      <c r="B6" s="268" t="s">
        <v>43</v>
      </c>
      <c r="C6" s="268"/>
      <c r="D6" s="268"/>
      <c r="E6" s="268" t="s">
        <v>44</v>
      </c>
      <c r="F6" s="268"/>
      <c r="G6" s="268"/>
      <c r="H6" s="268"/>
      <c r="I6" s="268"/>
      <c r="J6" s="3" t="s">
        <v>56</v>
      </c>
    </row>
    <row r="7" spans="1:10">
      <c r="A7" s="4">
        <v>1</v>
      </c>
      <c r="B7" s="268">
        <v>2</v>
      </c>
      <c r="C7" s="268"/>
      <c r="D7" s="268"/>
      <c r="E7" s="268">
        <v>3</v>
      </c>
      <c r="F7" s="268"/>
      <c r="G7" s="268"/>
      <c r="H7" s="268"/>
      <c r="I7" s="268"/>
      <c r="J7" s="4">
        <v>4</v>
      </c>
    </row>
    <row r="8" spans="1:10" ht="21" customHeight="1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>
      <c r="A9" s="73">
        <v>1</v>
      </c>
      <c r="B9" s="269" t="str">
        <f>PENGUKURAN!A5</f>
        <v>1 Januari s.d. 30 Juni 2019</v>
      </c>
      <c r="C9" s="272"/>
      <c r="D9" s="273"/>
      <c r="E9" s="203" t="s">
        <v>184</v>
      </c>
      <c r="F9" s="15"/>
      <c r="G9" s="15"/>
      <c r="H9" s="15"/>
      <c r="I9" s="11"/>
      <c r="J9" s="6"/>
    </row>
    <row r="10" spans="1:10" ht="21" customHeight="1">
      <c r="A10" s="6"/>
      <c r="B10" s="269"/>
      <c r="C10" s="272"/>
      <c r="D10" s="273"/>
      <c r="E10" s="148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>
      <c r="A11" s="6"/>
      <c r="B11" s="269"/>
      <c r="C11" s="270"/>
      <c r="D11" s="271"/>
      <c r="E11" s="128" t="s">
        <v>46</v>
      </c>
      <c r="F11" s="15"/>
      <c r="G11" s="15"/>
      <c r="H11" s="15"/>
      <c r="I11" s="11"/>
      <c r="J11" s="6"/>
    </row>
    <row r="12" spans="1:10" ht="21" customHeight="1">
      <c r="A12" s="6"/>
      <c r="B12" s="10"/>
      <c r="C12" s="15"/>
      <c r="D12" s="15"/>
      <c r="E12" s="128" t="s">
        <v>47</v>
      </c>
      <c r="F12" s="15"/>
      <c r="G12" s="149" t="s">
        <v>53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7" t="str">
        <f>'FORM SKP'!C8</f>
        <v>Wakil Direktur I</v>
      </c>
    </row>
    <row r="13" spans="1:10" ht="21" customHeight="1">
      <c r="A13" s="6"/>
      <c r="B13" s="10"/>
      <c r="C13" s="15"/>
      <c r="D13" s="15"/>
      <c r="E13" s="128" t="s">
        <v>48</v>
      </c>
      <c r="F13" s="15"/>
      <c r="G13" s="149" t="s">
        <v>53</v>
      </c>
      <c r="H13" s="177"/>
      <c r="I13" s="40" t="str">
        <f t="shared" si="0"/>
        <v>(Buruk)</v>
      </c>
      <c r="J13" s="267"/>
    </row>
    <row r="14" spans="1:10" ht="21" customHeight="1">
      <c r="A14" s="6"/>
      <c r="B14" s="10"/>
      <c r="C14" s="15"/>
      <c r="D14" s="15"/>
      <c r="E14" s="128" t="s">
        <v>49</v>
      </c>
      <c r="F14" s="15"/>
      <c r="G14" s="149" t="s">
        <v>53</v>
      </c>
      <c r="H14" s="177"/>
      <c r="I14" s="40" t="str">
        <f t="shared" si="0"/>
        <v>(Buruk)</v>
      </c>
      <c r="J14" s="17"/>
    </row>
    <row r="15" spans="1:10" ht="21" customHeight="1">
      <c r="A15" s="6"/>
      <c r="B15" s="10"/>
      <c r="C15" s="15"/>
      <c r="D15" s="15"/>
      <c r="E15" s="128" t="s">
        <v>50</v>
      </c>
      <c r="F15" s="15"/>
      <c r="G15" s="149" t="s">
        <v>53</v>
      </c>
      <c r="H15" s="177"/>
      <c r="I15" s="40" t="str">
        <f t="shared" si="0"/>
        <v>(Buruk)</v>
      </c>
      <c r="J15" s="17"/>
    </row>
    <row r="16" spans="1:10" ht="21" customHeight="1">
      <c r="A16" s="6"/>
      <c r="B16" s="10"/>
      <c r="C16" s="15"/>
      <c r="D16" s="15"/>
      <c r="E16" s="128" t="s">
        <v>51</v>
      </c>
      <c r="F16" s="15"/>
      <c r="G16" s="149" t="s">
        <v>53</v>
      </c>
      <c r="H16" s="177"/>
      <c r="I16" s="40" t="str">
        <f t="shared" si="0"/>
        <v>(Buruk)</v>
      </c>
      <c r="J16" s="91" t="str">
        <f>'FORM SKP'!C5</f>
        <v>Adi Wirawan Husodo, ST., MT.</v>
      </c>
    </row>
    <row r="17" spans="1:10" ht="21" customHeight="1">
      <c r="A17" s="6"/>
      <c r="B17" s="10"/>
      <c r="C17" s="15"/>
      <c r="D17" s="15"/>
      <c r="E17" s="129" t="s">
        <v>52</v>
      </c>
      <c r="F17" s="16"/>
      <c r="G17" s="150" t="s">
        <v>53</v>
      </c>
      <c r="H17" s="177"/>
      <c r="I17" s="40" t="str">
        <f t="shared" ref="I17" si="1">IF(H17&lt;=50,"(Buruk)",IF(H17&lt;=60,"(Kurang)",IF(H17&lt;=75,"(Cukup)",IF(H17&lt;=90.99,"(Baik)","(Sangat Baik)"))))</f>
        <v>(Buruk)</v>
      </c>
      <c r="J17" s="73" t="str">
        <f>'FORM SKP'!C6</f>
        <v>197502201999031001</v>
      </c>
    </row>
    <row r="18" spans="1:10" ht="21" customHeight="1">
      <c r="A18" s="6"/>
      <c r="B18" s="10"/>
      <c r="C18" s="15"/>
      <c r="D18" s="11"/>
      <c r="E18" s="127" t="s">
        <v>54</v>
      </c>
      <c r="F18" s="14"/>
      <c r="G18" s="151" t="s">
        <v>53</v>
      </c>
      <c r="H18" s="204">
        <f>SUM(H12:H17)</f>
        <v>0</v>
      </c>
      <c r="I18" s="14"/>
      <c r="J18" s="6"/>
    </row>
    <row r="19" spans="1:10" ht="21" customHeight="1">
      <c r="A19" s="6"/>
      <c r="B19" s="10"/>
      <c r="C19" s="15"/>
      <c r="D19" s="11"/>
      <c r="E19" s="128" t="s">
        <v>55</v>
      </c>
      <c r="F19" s="15"/>
      <c r="G19" s="149" t="s">
        <v>53</v>
      </c>
      <c r="H19" s="68" t="e">
        <f>AVERAGE(H12:H17)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>
      <c r="J25" s="31"/>
    </row>
    <row r="28" spans="1:10">
      <c r="J28" s="42"/>
    </row>
    <row r="35" spans="9:9">
      <c r="I35" s="19"/>
    </row>
  </sheetData>
  <sheetProtection password="CF7A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8" tint="-0.249977111117893"/>
  </sheetPr>
  <dimension ref="A2:J113"/>
  <sheetViews>
    <sheetView zoomScale="90" zoomScaleNormal="90" workbookViewId="0">
      <selection activeCell="M100" sqref="M100"/>
    </sheetView>
  </sheetViews>
  <sheetFormatPr defaultRowHeight="15.75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>
      <c r="H2" s="24"/>
    </row>
    <row r="4" spans="1:10">
      <c r="J4" s="24"/>
    </row>
    <row r="5" spans="1:10">
      <c r="J5" s="24"/>
    </row>
    <row r="6" spans="1:10">
      <c r="J6" s="24"/>
    </row>
    <row r="7" spans="1:10">
      <c r="A7" s="265" t="s">
        <v>57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>
      <c r="A8" s="265" t="s">
        <v>58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>
      <c r="J9" s="24"/>
    </row>
    <row r="10" spans="1:10">
      <c r="A10" s="43"/>
      <c r="B10" s="43"/>
      <c r="C10" s="43"/>
      <c r="D10" s="43"/>
      <c r="E10" s="43"/>
      <c r="F10" s="43"/>
      <c r="G10" s="43"/>
      <c r="I10" s="43" t="s">
        <v>59</v>
      </c>
      <c r="J10" s="43"/>
    </row>
    <row r="11" spans="1:10" ht="15.75" customHeight="1">
      <c r="A11" s="43" t="str">
        <f>COVER!$A$38</f>
        <v>KEMENTERIAN RISET, TEKNOLOGI, DAN PENDIDIKAN TINGGI</v>
      </c>
      <c r="B11" s="43"/>
      <c r="C11" s="43"/>
      <c r="D11" s="43"/>
      <c r="E11" s="43"/>
      <c r="F11" s="43"/>
      <c r="G11" s="43"/>
      <c r="I11" s="60" t="str">
        <f>COVER!$A$16</f>
        <v>Januari s.d. Juni 2019</v>
      </c>
      <c r="J11" s="136"/>
    </row>
    <row r="12" spans="1:10" ht="9" customHeight="1">
      <c r="A12" s="43"/>
      <c r="B12" s="43"/>
      <c r="C12" s="43"/>
      <c r="D12" s="43"/>
      <c r="E12" s="43"/>
      <c r="F12" s="43"/>
      <c r="G12" s="43"/>
      <c r="H12" s="100"/>
      <c r="I12" s="100"/>
      <c r="J12" s="100"/>
    </row>
    <row r="13" spans="1:10" ht="20.100000000000001" customHeight="1">
      <c r="A13" s="44" t="s">
        <v>75</v>
      </c>
      <c r="B13" s="277" t="s">
        <v>60</v>
      </c>
      <c r="C13" s="278"/>
      <c r="D13" s="278"/>
      <c r="E13" s="278"/>
      <c r="F13" s="278"/>
      <c r="G13" s="278"/>
      <c r="H13" s="278"/>
      <c r="I13" s="278"/>
      <c r="J13" s="279"/>
    </row>
    <row r="14" spans="1:10" ht="20.100000000000001" customHeight="1">
      <c r="A14" s="45"/>
      <c r="B14" s="137" t="s">
        <v>62</v>
      </c>
      <c r="C14" s="288" t="s">
        <v>61</v>
      </c>
      <c r="D14" s="288"/>
      <c r="E14" s="288"/>
      <c r="F14" s="288"/>
      <c r="G14" s="274" t="str">
        <f>'FORM SKP'!H5</f>
        <v>Mursiatin, S.Sos.</v>
      </c>
      <c r="H14" s="275"/>
      <c r="I14" s="275"/>
      <c r="J14" s="276"/>
    </row>
    <row r="15" spans="1:10" ht="20.100000000000001" customHeight="1">
      <c r="A15" s="45"/>
      <c r="B15" s="138" t="s">
        <v>66</v>
      </c>
      <c r="C15" s="283" t="s">
        <v>5</v>
      </c>
      <c r="D15" s="283"/>
      <c r="E15" s="283"/>
      <c r="F15" s="283"/>
      <c r="G15" s="277" t="str">
        <f>'FORM SKP'!H6</f>
        <v>196709261989022001</v>
      </c>
      <c r="H15" s="278"/>
      <c r="I15" s="278"/>
      <c r="J15" s="279"/>
    </row>
    <row r="16" spans="1:10" ht="20.100000000000001" customHeight="1">
      <c r="A16" s="45"/>
      <c r="B16" s="138" t="s">
        <v>67</v>
      </c>
      <c r="C16" s="283" t="s">
        <v>63</v>
      </c>
      <c r="D16" s="283"/>
      <c r="E16" s="283"/>
      <c r="F16" s="283"/>
      <c r="G16" s="277" t="str">
        <f>'FORM SKP'!H7</f>
        <v>Penata Tingkat I / III/d</v>
      </c>
      <c r="H16" s="278"/>
      <c r="I16" s="278"/>
      <c r="J16" s="279"/>
    </row>
    <row r="17" spans="1:10" ht="20.100000000000001" customHeight="1">
      <c r="A17" s="45"/>
      <c r="B17" s="138" t="s">
        <v>68</v>
      </c>
      <c r="C17" s="283" t="s">
        <v>64</v>
      </c>
      <c r="D17" s="283"/>
      <c r="E17" s="283"/>
      <c r="F17" s="283"/>
      <c r="G17" s="280" t="str">
        <f>'FORM SKP'!H8</f>
        <v>Kepala Bagian Akademik, Perencanaan dan Sistem Informasi</v>
      </c>
      <c r="H17" s="281"/>
      <c r="I17" s="281"/>
      <c r="J17" s="282"/>
    </row>
    <row r="18" spans="1:10" ht="20.100000000000001" customHeight="1">
      <c r="A18" s="50"/>
      <c r="B18" s="138" t="s">
        <v>69</v>
      </c>
      <c r="C18" s="283" t="s">
        <v>65</v>
      </c>
      <c r="D18" s="283"/>
      <c r="E18" s="283"/>
      <c r="F18" s="283"/>
      <c r="G18" s="280" t="str">
        <f>'FORM SKP'!H9</f>
        <v>Politeknik Perkapalan Negeri Surabaya</v>
      </c>
      <c r="H18" s="281"/>
      <c r="I18" s="281"/>
      <c r="J18" s="282"/>
    </row>
    <row r="19" spans="1:10" ht="20.100000000000001" customHeight="1">
      <c r="A19" s="44" t="s">
        <v>76</v>
      </c>
      <c r="B19" s="277" t="s">
        <v>70</v>
      </c>
      <c r="C19" s="278"/>
      <c r="D19" s="278"/>
      <c r="E19" s="278"/>
      <c r="F19" s="278"/>
      <c r="G19" s="278"/>
      <c r="H19" s="278"/>
      <c r="I19" s="278"/>
      <c r="J19" s="279"/>
    </row>
    <row r="20" spans="1:10" ht="20.100000000000001" customHeight="1">
      <c r="A20" s="51"/>
      <c r="B20" s="137" t="s">
        <v>62</v>
      </c>
      <c r="C20" s="288" t="s">
        <v>61</v>
      </c>
      <c r="D20" s="288"/>
      <c r="E20" s="288"/>
      <c r="F20" s="288"/>
      <c r="G20" s="274" t="str">
        <f>'FORM SKP'!C5</f>
        <v>Adi Wirawan Husodo, ST., MT.</v>
      </c>
      <c r="H20" s="275"/>
      <c r="I20" s="275"/>
      <c r="J20" s="276"/>
    </row>
    <row r="21" spans="1:10" ht="20.100000000000001" customHeight="1">
      <c r="A21" s="51"/>
      <c r="B21" s="138" t="s">
        <v>66</v>
      </c>
      <c r="C21" s="283" t="s">
        <v>5</v>
      </c>
      <c r="D21" s="283"/>
      <c r="E21" s="283"/>
      <c r="F21" s="283"/>
      <c r="G21" s="277" t="str">
        <f>'DATA SKP'!$E$11</f>
        <v>197502201999031001</v>
      </c>
      <c r="H21" s="278"/>
      <c r="I21" s="278"/>
      <c r="J21" s="279"/>
    </row>
    <row r="22" spans="1:10" ht="20.100000000000001" customHeight="1">
      <c r="A22" s="51"/>
      <c r="B22" s="138" t="s">
        <v>67</v>
      </c>
      <c r="C22" s="283" t="s">
        <v>63</v>
      </c>
      <c r="D22" s="283"/>
      <c r="E22" s="283"/>
      <c r="F22" s="283"/>
      <c r="G22" s="280" t="str">
        <f>'FORM SKP'!C7</f>
        <v>Pembina Tingkat I / IV/b</v>
      </c>
      <c r="H22" s="281"/>
      <c r="I22" s="281"/>
      <c r="J22" s="282"/>
    </row>
    <row r="23" spans="1:10" ht="20.100000000000001" customHeight="1">
      <c r="A23" s="51"/>
      <c r="B23" s="138" t="s">
        <v>68</v>
      </c>
      <c r="C23" s="283" t="s">
        <v>64</v>
      </c>
      <c r="D23" s="283"/>
      <c r="E23" s="283"/>
      <c r="F23" s="283"/>
      <c r="G23" s="280" t="str">
        <f>'FORM SKP'!C8</f>
        <v>Wakil Direktur I</v>
      </c>
      <c r="H23" s="281"/>
      <c r="I23" s="281"/>
      <c r="J23" s="282"/>
    </row>
    <row r="24" spans="1:10" ht="19.5" customHeight="1">
      <c r="A24" s="52"/>
      <c r="B24" s="138" t="s">
        <v>69</v>
      </c>
      <c r="C24" s="283" t="s">
        <v>65</v>
      </c>
      <c r="D24" s="283"/>
      <c r="E24" s="283"/>
      <c r="F24" s="283"/>
      <c r="G24" s="280" t="str">
        <f>'FORM SKP'!C9</f>
        <v>Politeknik Perkapalan Negeri Surabaya</v>
      </c>
      <c r="H24" s="281"/>
      <c r="I24" s="281"/>
      <c r="J24" s="282"/>
    </row>
    <row r="25" spans="1:10" ht="20.100000000000001" customHeight="1">
      <c r="A25" s="44" t="s">
        <v>77</v>
      </c>
      <c r="B25" s="277" t="s">
        <v>71</v>
      </c>
      <c r="C25" s="278"/>
      <c r="D25" s="278"/>
      <c r="E25" s="278"/>
      <c r="F25" s="278"/>
      <c r="G25" s="278"/>
      <c r="H25" s="278"/>
      <c r="I25" s="278"/>
      <c r="J25" s="279"/>
    </row>
    <row r="26" spans="1:10" ht="20.100000000000001" customHeight="1">
      <c r="A26" s="45"/>
      <c r="B26" s="137" t="s">
        <v>62</v>
      </c>
      <c r="C26" s="288" t="s">
        <v>61</v>
      </c>
      <c r="D26" s="288"/>
      <c r="E26" s="288"/>
      <c r="F26" s="288"/>
      <c r="G26" s="274" t="str">
        <f>'DATA SKP'!E16</f>
        <v>Ir. Eko Julianto, M.Sc., FRINA</v>
      </c>
      <c r="H26" s="275"/>
      <c r="I26" s="275"/>
      <c r="J26" s="276"/>
    </row>
    <row r="27" spans="1:10" ht="20.100000000000001" customHeight="1">
      <c r="A27" s="45"/>
      <c r="B27" s="138" t="s">
        <v>66</v>
      </c>
      <c r="C27" s="283" t="s">
        <v>5</v>
      </c>
      <c r="D27" s="283"/>
      <c r="E27" s="283"/>
      <c r="F27" s="283"/>
      <c r="G27" s="277" t="str">
        <f>'DATA SKP'!E17</f>
        <v>196501231991031002</v>
      </c>
      <c r="H27" s="278"/>
      <c r="I27" s="278"/>
      <c r="J27" s="279"/>
    </row>
    <row r="28" spans="1:10" ht="20.100000000000001" customHeight="1">
      <c r="A28" s="45"/>
      <c r="B28" s="138" t="s">
        <v>67</v>
      </c>
      <c r="C28" s="283" t="s">
        <v>63</v>
      </c>
      <c r="D28" s="283"/>
      <c r="E28" s="283"/>
      <c r="F28" s="283"/>
      <c r="G28" s="277" t="str">
        <f>'DATA SKP'!E18</f>
        <v>Pembina Tingkat I / IV/b</v>
      </c>
      <c r="H28" s="278"/>
      <c r="I28" s="278"/>
      <c r="J28" s="279"/>
    </row>
    <row r="29" spans="1:10" ht="20.100000000000001" customHeight="1">
      <c r="A29" s="45"/>
      <c r="B29" s="138" t="s">
        <v>68</v>
      </c>
      <c r="C29" s="283" t="s">
        <v>64</v>
      </c>
      <c r="D29" s="283"/>
      <c r="E29" s="283"/>
      <c r="F29" s="283"/>
      <c r="G29" s="277" t="str">
        <f>'DATA SKP'!E19</f>
        <v>Direktur</v>
      </c>
      <c r="H29" s="278"/>
      <c r="I29" s="278"/>
      <c r="J29" s="279"/>
    </row>
    <row r="30" spans="1:10" ht="20.100000000000001" customHeight="1">
      <c r="A30" s="50"/>
      <c r="B30" s="138" t="s">
        <v>69</v>
      </c>
      <c r="C30" s="283" t="s">
        <v>65</v>
      </c>
      <c r="D30" s="283"/>
      <c r="E30" s="283"/>
      <c r="F30" s="283"/>
      <c r="G30" s="280" t="str">
        <f>'DATA SKP'!E20</f>
        <v>Politeknik Perkapalan Negeri Surabaya</v>
      </c>
      <c r="H30" s="281"/>
      <c r="I30" s="281"/>
      <c r="J30" s="282"/>
    </row>
    <row r="31" spans="1:10" ht="20.100000000000001" customHeight="1">
      <c r="A31" s="44" t="s">
        <v>99</v>
      </c>
      <c r="B31" s="302" t="s">
        <v>73</v>
      </c>
      <c r="C31" s="311"/>
      <c r="D31" s="311"/>
      <c r="E31" s="311"/>
      <c r="F31" s="311"/>
      <c r="G31" s="311"/>
      <c r="H31" s="311"/>
      <c r="I31" s="312"/>
      <c r="J31" s="53" t="s">
        <v>82</v>
      </c>
    </row>
    <row r="32" spans="1:10" ht="20.100000000000001" customHeight="1">
      <c r="A32" s="54"/>
      <c r="B32" s="302" t="s">
        <v>74</v>
      </c>
      <c r="C32" s="310" t="s">
        <v>102</v>
      </c>
      <c r="D32" s="310"/>
      <c r="E32" s="310"/>
      <c r="F32" s="310"/>
      <c r="G32" s="310"/>
      <c r="H32" s="289" t="e">
        <f>'PERILAKU KERJA'!$E$10</f>
        <v>#DIV/0!</v>
      </c>
      <c r="I32" s="291" t="s">
        <v>100</v>
      </c>
      <c r="J32" s="293" t="e">
        <f>H32*60%</f>
        <v>#DIV/0!</v>
      </c>
    </row>
    <row r="33" spans="1:10" ht="20.100000000000001" customHeight="1">
      <c r="A33" s="54"/>
      <c r="B33" s="304"/>
      <c r="C33" s="283"/>
      <c r="D33" s="283"/>
      <c r="E33" s="283"/>
      <c r="F33" s="283"/>
      <c r="G33" s="283"/>
      <c r="H33" s="290"/>
      <c r="I33" s="292"/>
      <c r="J33" s="294"/>
    </row>
    <row r="34" spans="1:10" ht="20.100000000000001" customHeight="1">
      <c r="A34" s="54"/>
      <c r="B34" s="302" t="s">
        <v>66</v>
      </c>
      <c r="C34" s="305" t="s">
        <v>81</v>
      </c>
      <c r="D34" s="306"/>
      <c r="E34" s="138" t="s">
        <v>75</v>
      </c>
      <c r="F34" s="49" t="str">
        <f>'PERILAKU KERJA'!E12</f>
        <v>Orientasi Pelayanan</v>
      </c>
      <c r="G34" s="49"/>
      <c r="H34" s="69">
        <f>'PERILAKU KERJA'!H12</f>
        <v>0</v>
      </c>
      <c r="I34" s="52" t="str">
        <f>'PERILAKU KERJA'!I12</f>
        <v>(Buruk)</v>
      </c>
      <c r="J34" s="55"/>
    </row>
    <row r="35" spans="1:10" ht="20.100000000000001" customHeight="1">
      <c r="A35" s="54"/>
      <c r="B35" s="303"/>
      <c r="C35" s="218"/>
      <c r="D35" s="307"/>
      <c r="E35" s="138" t="s">
        <v>76</v>
      </c>
      <c r="F35" s="288" t="str">
        <f>'PERILAKU KERJA'!E13</f>
        <v>Integritas</v>
      </c>
      <c r="G35" s="301"/>
      <c r="H35" s="63">
        <f>'PERILAKU KERJA'!H13</f>
        <v>0</v>
      </c>
      <c r="I35" s="53" t="str">
        <f>'PERILAKU KERJA'!I13</f>
        <v>(Buruk)</v>
      </c>
      <c r="J35" s="55"/>
    </row>
    <row r="36" spans="1:10" ht="20.100000000000001" customHeight="1">
      <c r="A36" s="54"/>
      <c r="B36" s="303"/>
      <c r="C36" s="218"/>
      <c r="D36" s="307"/>
      <c r="E36" s="138" t="s">
        <v>77</v>
      </c>
      <c r="F36" s="288" t="str">
        <f>'PERILAKU KERJA'!E14</f>
        <v>Komitmen</v>
      </c>
      <c r="G36" s="301"/>
      <c r="H36" s="63">
        <f>'PERILAKU KERJA'!H14</f>
        <v>0</v>
      </c>
      <c r="I36" s="53" t="str">
        <f>'PERILAKU KERJA'!I14</f>
        <v>(Buruk)</v>
      </c>
      <c r="J36" s="55"/>
    </row>
    <row r="37" spans="1:10" ht="20.100000000000001" customHeight="1">
      <c r="A37" s="54"/>
      <c r="B37" s="303"/>
      <c r="C37" s="218"/>
      <c r="D37" s="307"/>
      <c r="E37" s="138">
        <v>4</v>
      </c>
      <c r="F37" s="288" t="str">
        <f>'PERILAKU KERJA'!E15</f>
        <v>Disiplin</v>
      </c>
      <c r="G37" s="301"/>
      <c r="H37" s="63">
        <f>'PERILAKU KERJA'!H15</f>
        <v>0</v>
      </c>
      <c r="I37" s="53" t="str">
        <f>'PERILAKU KERJA'!I15</f>
        <v>(Buruk)</v>
      </c>
      <c r="J37" s="55"/>
    </row>
    <row r="38" spans="1:10" ht="20.100000000000001" customHeight="1">
      <c r="A38" s="54"/>
      <c r="B38" s="303"/>
      <c r="C38" s="218"/>
      <c r="D38" s="307"/>
      <c r="E38" s="138" t="s">
        <v>78</v>
      </c>
      <c r="F38" s="288" t="str">
        <f>'PERILAKU KERJA'!E16</f>
        <v>Kerjasama</v>
      </c>
      <c r="G38" s="301"/>
      <c r="H38" s="63">
        <f>'PERILAKU KERJA'!H16</f>
        <v>0</v>
      </c>
      <c r="I38" s="53" t="str">
        <f>'PERILAKU KERJA'!I16</f>
        <v>(Buruk)</v>
      </c>
      <c r="J38" s="55"/>
    </row>
    <row r="39" spans="1:10" ht="20.100000000000001" customHeight="1">
      <c r="A39" s="54"/>
      <c r="B39" s="303"/>
      <c r="C39" s="218"/>
      <c r="D39" s="307"/>
      <c r="E39" s="138" t="s">
        <v>79</v>
      </c>
      <c r="F39" s="288" t="str">
        <f>'PERILAKU KERJA'!E17</f>
        <v>Kepemimpinan</v>
      </c>
      <c r="G39" s="301"/>
      <c r="H39" s="63">
        <f>'PERILAKU KERJA'!H17</f>
        <v>0</v>
      </c>
      <c r="I39" s="53" t="str">
        <f>'PERILAKU KERJA'!I17</f>
        <v>(Buruk)</v>
      </c>
      <c r="J39" s="55"/>
    </row>
    <row r="40" spans="1:10" ht="20.100000000000001" customHeight="1">
      <c r="A40" s="54"/>
      <c r="B40" s="303"/>
      <c r="C40" s="218"/>
      <c r="D40" s="307"/>
      <c r="E40" s="137" t="s">
        <v>54</v>
      </c>
      <c r="F40" s="46"/>
      <c r="G40" s="140"/>
      <c r="H40" s="70">
        <f>'PERILAKU KERJA'!H18</f>
        <v>0</v>
      </c>
      <c r="I40" s="53">
        <f>'PERILAKU KERJA'!I18</f>
        <v>0</v>
      </c>
      <c r="J40" s="55"/>
    </row>
    <row r="41" spans="1:10" ht="20.100000000000001" customHeight="1">
      <c r="A41" s="54"/>
      <c r="B41" s="303"/>
      <c r="C41" s="218"/>
      <c r="D41" s="307"/>
      <c r="E41" s="137" t="s">
        <v>55</v>
      </c>
      <c r="F41" s="46"/>
      <c r="G41" s="140"/>
      <c r="H41" s="67" t="e">
        <f>'PERILAKU KERJA'!H19</f>
        <v>#DIV/0!</v>
      </c>
      <c r="I41" s="44" t="e">
        <f>'PERILAKU KERJA'!I19</f>
        <v>#DIV/0!</v>
      </c>
      <c r="J41" s="55"/>
    </row>
    <row r="42" spans="1:10" ht="20.100000000000001" customHeight="1">
      <c r="A42" s="47"/>
      <c r="B42" s="304"/>
      <c r="C42" s="308"/>
      <c r="D42" s="309"/>
      <c r="E42" s="137" t="s">
        <v>80</v>
      </c>
      <c r="F42" s="46"/>
      <c r="G42" s="46"/>
      <c r="H42" s="71" t="e">
        <f>H41</f>
        <v>#DIV/0!</v>
      </c>
      <c r="I42" s="56" t="s">
        <v>101</v>
      </c>
      <c r="J42" s="63" t="e">
        <f>H42*40%</f>
        <v>#DIV/0!</v>
      </c>
    </row>
    <row r="43" spans="1:10" ht="20.100000000000001" customHeight="1">
      <c r="A43" s="295" t="s">
        <v>83</v>
      </c>
      <c r="B43" s="296"/>
      <c r="C43" s="296"/>
      <c r="D43" s="296"/>
      <c r="E43" s="296"/>
      <c r="F43" s="296"/>
      <c r="G43" s="296"/>
      <c r="H43" s="296"/>
      <c r="I43" s="297"/>
      <c r="J43" s="67" t="e">
        <f>J32+J42</f>
        <v>#DIV/0!</v>
      </c>
    </row>
    <row r="44" spans="1:10" ht="20.100000000000001" customHeight="1">
      <c r="A44" s="298"/>
      <c r="B44" s="299"/>
      <c r="C44" s="299"/>
      <c r="D44" s="299"/>
      <c r="E44" s="299"/>
      <c r="F44" s="299"/>
      <c r="G44" s="299"/>
      <c r="H44" s="299"/>
      <c r="I44" s="300"/>
      <c r="J44" s="62" t="e">
        <f>IF(J43&lt;=50,"(Buruk)",IF(J43&lt;=60,"(Kurang)",IF(J43&lt;=75,"(Cukup)",IF(J43&lt;=90.99,"(Baik)","(Sangat Baik)"))))</f>
        <v>#DIV/0!</v>
      </c>
    </row>
    <row r="45" spans="1:10" ht="1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44"/>
    </row>
    <row r="46" spans="1:10" ht="1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45"/>
    </row>
    <row r="47" spans="1:10" s="26" customFormat="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5" customHeight="1">
      <c r="A48" s="139" t="s">
        <v>78</v>
      </c>
      <c r="B48" s="60" t="s">
        <v>84</v>
      </c>
      <c r="C48" s="60"/>
      <c r="D48" s="60"/>
      <c r="E48" s="60"/>
      <c r="F48" s="60"/>
      <c r="G48" s="60"/>
      <c r="H48" s="60"/>
      <c r="I48" s="60"/>
      <c r="J48" s="55"/>
    </row>
    <row r="49" spans="1:10" ht="15" customHeight="1">
      <c r="A49" s="54"/>
      <c r="B49" s="60" t="s">
        <v>85</v>
      </c>
      <c r="C49" s="60"/>
      <c r="D49" s="60"/>
      <c r="E49" s="60"/>
      <c r="F49" s="60"/>
      <c r="G49" s="60"/>
      <c r="H49" s="60"/>
      <c r="I49" s="60"/>
      <c r="J49" s="55"/>
    </row>
    <row r="50" spans="1:10" ht="24.95" customHeight="1">
      <c r="A50" s="54"/>
      <c r="B50" s="60"/>
      <c r="C50" s="60"/>
      <c r="D50" s="60"/>
      <c r="E50" s="60"/>
      <c r="F50" s="60"/>
      <c r="G50" s="60"/>
      <c r="H50" s="60"/>
      <c r="I50" s="60"/>
      <c r="J50" s="55"/>
    </row>
    <row r="51" spans="1:10" ht="24.95" customHeight="1">
      <c r="A51" s="54"/>
      <c r="B51" s="60"/>
      <c r="C51" s="60"/>
      <c r="D51" s="60"/>
      <c r="E51" s="60"/>
      <c r="F51" s="60"/>
      <c r="G51" s="60"/>
      <c r="H51" s="60"/>
      <c r="I51" s="60"/>
      <c r="J51" s="55"/>
    </row>
    <row r="52" spans="1:10" ht="24.95" customHeight="1">
      <c r="A52" s="54"/>
      <c r="B52" s="60"/>
      <c r="C52" s="60"/>
      <c r="D52" s="60"/>
      <c r="E52" s="60"/>
      <c r="F52" s="60"/>
      <c r="G52" s="60"/>
      <c r="H52" s="60"/>
      <c r="I52" s="60"/>
      <c r="J52" s="55"/>
    </row>
    <row r="53" spans="1:10" ht="24.95" customHeight="1">
      <c r="A53" s="54"/>
      <c r="B53" s="60"/>
      <c r="C53" s="60"/>
      <c r="D53" s="60"/>
      <c r="E53" s="60"/>
      <c r="F53" s="60"/>
      <c r="G53" s="60"/>
      <c r="H53" s="60"/>
      <c r="I53" s="60"/>
      <c r="J53" s="55"/>
    </row>
    <row r="54" spans="1:10" ht="24.95" customHeight="1">
      <c r="A54" s="54"/>
      <c r="B54" s="60"/>
      <c r="C54" s="60"/>
      <c r="D54" s="60"/>
      <c r="E54" s="60"/>
      <c r="F54" s="60"/>
      <c r="G54" s="60"/>
      <c r="H54" s="60"/>
      <c r="I54" s="60" t="s">
        <v>185</v>
      </c>
      <c r="J54" s="55"/>
    </row>
    <row r="55" spans="1:10" ht="24.95" customHeight="1">
      <c r="A55" s="47"/>
      <c r="B55" s="48"/>
      <c r="C55" s="48"/>
      <c r="D55" s="48"/>
      <c r="E55" s="48"/>
      <c r="F55" s="48"/>
      <c r="G55" s="48"/>
      <c r="H55" s="48"/>
      <c r="I55" s="48"/>
      <c r="J55" s="49"/>
    </row>
    <row r="56" spans="1:10" ht="15" customHeight="1">
      <c r="A56" s="141"/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5" customHeight="1">
      <c r="A57" s="139" t="s">
        <v>79</v>
      </c>
      <c r="B57" s="60" t="s">
        <v>86</v>
      </c>
      <c r="C57" s="60"/>
      <c r="D57" s="60"/>
      <c r="E57" s="60"/>
      <c r="F57" s="60"/>
      <c r="G57" s="60"/>
      <c r="H57" s="60"/>
      <c r="I57" s="60"/>
      <c r="J57" s="55"/>
    </row>
    <row r="58" spans="1:10" ht="24.95" customHeight="1">
      <c r="A58" s="54"/>
      <c r="B58" s="60"/>
      <c r="C58" s="60"/>
      <c r="D58" s="60"/>
      <c r="E58" s="60"/>
      <c r="F58" s="60"/>
      <c r="G58" s="60"/>
      <c r="H58" s="60"/>
      <c r="I58" s="60"/>
      <c r="J58" s="55"/>
    </row>
    <row r="59" spans="1:10" ht="24.95" customHeight="1">
      <c r="A59" s="54"/>
      <c r="B59" s="60"/>
      <c r="C59" s="60"/>
      <c r="D59" s="60"/>
      <c r="E59" s="60"/>
      <c r="F59" s="60"/>
      <c r="G59" s="60"/>
      <c r="H59" s="60"/>
      <c r="I59" s="60"/>
      <c r="J59" s="55"/>
    </row>
    <row r="60" spans="1:10" ht="24.95" customHeight="1">
      <c r="A60" s="54"/>
      <c r="B60" s="60"/>
      <c r="C60" s="60"/>
      <c r="D60" s="60"/>
      <c r="E60" s="60"/>
      <c r="F60" s="60"/>
      <c r="G60" s="60"/>
      <c r="H60" s="60"/>
      <c r="I60" s="60"/>
      <c r="J60" s="55"/>
    </row>
    <row r="61" spans="1:10" ht="24.95" customHeight="1">
      <c r="A61" s="54"/>
      <c r="B61" s="60"/>
      <c r="C61" s="60"/>
      <c r="D61" s="60"/>
      <c r="E61" s="60"/>
      <c r="F61" s="60"/>
      <c r="G61" s="60"/>
      <c r="H61" s="60"/>
      <c r="I61" s="60"/>
      <c r="J61" s="55"/>
    </row>
    <row r="62" spans="1:10" ht="24.95" customHeight="1">
      <c r="A62" s="54"/>
      <c r="B62" s="60"/>
      <c r="C62" s="60"/>
      <c r="D62" s="60"/>
      <c r="E62" s="60"/>
      <c r="F62" s="60"/>
      <c r="G62" s="60"/>
      <c r="H62" s="60"/>
      <c r="I62" s="60"/>
      <c r="J62" s="55"/>
    </row>
    <row r="63" spans="1:10" ht="24.95" customHeight="1">
      <c r="A63" s="54"/>
      <c r="B63" s="60"/>
      <c r="C63" s="60"/>
      <c r="D63" s="60"/>
      <c r="E63" s="60"/>
      <c r="F63" s="60"/>
      <c r="G63" s="60"/>
      <c r="H63" s="60"/>
      <c r="I63" s="60" t="str">
        <f>I54</f>
        <v>Tanggal 1 Juli 2019</v>
      </c>
      <c r="J63" s="55"/>
    </row>
    <row r="64" spans="1:10" ht="24.95" customHeight="1">
      <c r="A64" s="47"/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3"/>
    </row>
    <row r="66" spans="1:10" ht="15" customHeight="1">
      <c r="A66" s="139" t="s">
        <v>98</v>
      </c>
      <c r="B66" s="60" t="s">
        <v>87</v>
      </c>
      <c r="C66" s="60"/>
      <c r="D66" s="60"/>
      <c r="E66" s="60"/>
      <c r="F66" s="60"/>
      <c r="G66" s="60"/>
      <c r="H66" s="60"/>
      <c r="I66" s="60"/>
      <c r="J66" s="55"/>
    </row>
    <row r="67" spans="1:10" ht="15" customHeight="1">
      <c r="A67" s="54"/>
      <c r="B67" s="60" t="s">
        <v>88</v>
      </c>
      <c r="C67" s="60"/>
      <c r="D67" s="60"/>
      <c r="E67" s="60"/>
      <c r="F67" s="60"/>
      <c r="G67" s="60"/>
      <c r="H67" s="60"/>
      <c r="I67" s="60"/>
      <c r="J67" s="55"/>
    </row>
    <row r="68" spans="1:10" ht="24.95" customHeight="1">
      <c r="A68" s="54"/>
      <c r="B68" s="60"/>
      <c r="C68" s="60"/>
      <c r="D68" s="60"/>
      <c r="E68" s="60"/>
      <c r="F68" s="60"/>
      <c r="G68" s="60"/>
      <c r="H68" s="60"/>
      <c r="I68" s="60"/>
      <c r="J68" s="55"/>
    </row>
    <row r="69" spans="1:10" ht="24.95" customHeight="1">
      <c r="A69" s="54"/>
      <c r="B69" s="60"/>
      <c r="C69" s="60"/>
      <c r="D69" s="60"/>
      <c r="E69" s="60"/>
      <c r="F69" s="60"/>
      <c r="G69" s="60"/>
      <c r="H69" s="60"/>
      <c r="I69" s="60"/>
      <c r="J69" s="55"/>
    </row>
    <row r="70" spans="1:10" ht="24.95" customHeight="1">
      <c r="A70" s="54"/>
      <c r="B70" s="60"/>
      <c r="C70" s="60"/>
      <c r="D70" s="60"/>
      <c r="E70" s="60"/>
      <c r="F70" s="60"/>
      <c r="G70" s="60"/>
      <c r="H70" s="60"/>
      <c r="I70" s="60"/>
      <c r="J70" s="55"/>
    </row>
    <row r="71" spans="1:10" ht="24.95" customHeight="1">
      <c r="A71" s="54"/>
      <c r="B71" s="60"/>
      <c r="C71" s="60"/>
      <c r="D71" s="60"/>
      <c r="E71" s="60"/>
      <c r="F71" s="60"/>
      <c r="G71" s="60"/>
      <c r="H71" s="60"/>
      <c r="I71" s="60"/>
      <c r="J71" s="55"/>
    </row>
    <row r="72" spans="1:10" ht="24.95" customHeight="1">
      <c r="A72" s="54"/>
      <c r="B72" s="60"/>
      <c r="C72" s="60"/>
      <c r="D72" s="60"/>
      <c r="E72" s="60"/>
      <c r="F72" s="60"/>
      <c r="G72" s="60"/>
      <c r="H72" s="60"/>
      <c r="I72" s="60"/>
      <c r="J72" s="55"/>
    </row>
    <row r="73" spans="1:10" ht="24.95" customHeight="1">
      <c r="A73" s="54"/>
      <c r="B73" s="60"/>
      <c r="C73" s="60"/>
      <c r="D73" s="60"/>
      <c r="E73" s="60"/>
      <c r="F73" s="60"/>
      <c r="G73" s="60"/>
      <c r="H73" s="60"/>
      <c r="I73" s="60" t="str">
        <f>I54</f>
        <v>Tanggal 1 Juli 2019</v>
      </c>
      <c r="J73" s="55"/>
    </row>
    <row r="74" spans="1:10" ht="24.95" customHeight="1">
      <c r="A74" s="47"/>
      <c r="B74" s="48"/>
      <c r="C74" s="48"/>
      <c r="D74" s="48"/>
      <c r="E74" s="48"/>
      <c r="F74" s="48"/>
      <c r="G74" s="48"/>
      <c r="H74" s="48"/>
      <c r="I74" s="48"/>
      <c r="J74" s="49"/>
    </row>
    <row r="75" spans="1:10" ht="15" customHeight="1">
      <c r="A75" s="141"/>
      <c r="B75" s="142"/>
      <c r="C75" s="142"/>
      <c r="D75" s="142"/>
      <c r="E75" s="142"/>
      <c r="F75" s="142"/>
      <c r="G75" s="142"/>
      <c r="H75" s="142"/>
      <c r="I75" s="142"/>
      <c r="J75" s="143"/>
    </row>
    <row r="76" spans="1:10" ht="15" customHeight="1">
      <c r="A76" s="139" t="s">
        <v>97</v>
      </c>
      <c r="B76" s="60" t="s">
        <v>89</v>
      </c>
      <c r="C76" s="60"/>
      <c r="D76" s="60"/>
      <c r="E76" s="60"/>
      <c r="F76" s="60"/>
      <c r="G76" s="60"/>
      <c r="H76" s="60"/>
      <c r="I76" s="60"/>
      <c r="J76" s="55"/>
    </row>
    <row r="77" spans="1:10" ht="24.95" customHeight="1">
      <c r="A77" s="54"/>
      <c r="B77" s="60"/>
      <c r="C77" s="60"/>
      <c r="D77" s="60"/>
      <c r="E77" s="60"/>
      <c r="F77" s="60"/>
      <c r="G77" s="60"/>
      <c r="H77" s="60"/>
      <c r="I77" s="60"/>
      <c r="J77" s="55"/>
    </row>
    <row r="78" spans="1:10" ht="24.95" customHeight="1">
      <c r="A78" s="54"/>
      <c r="B78" s="60"/>
      <c r="C78" s="60"/>
      <c r="D78" s="60"/>
      <c r="E78" s="60"/>
      <c r="F78" s="60"/>
      <c r="G78" s="60"/>
      <c r="H78" s="60"/>
      <c r="I78" s="60"/>
      <c r="J78" s="55"/>
    </row>
    <row r="79" spans="1:10" ht="24.95" customHeight="1">
      <c r="A79" s="54"/>
      <c r="B79" s="60"/>
      <c r="C79" s="60"/>
      <c r="D79" s="60"/>
      <c r="E79" s="60"/>
      <c r="F79" s="60"/>
      <c r="G79" s="60"/>
      <c r="H79" s="60"/>
      <c r="I79" s="60"/>
      <c r="J79" s="55"/>
    </row>
    <row r="80" spans="1:10" ht="24.95" customHeight="1">
      <c r="A80" s="54"/>
      <c r="B80" s="60"/>
      <c r="C80" s="60"/>
      <c r="D80" s="60"/>
      <c r="E80" s="60"/>
      <c r="F80" s="60"/>
      <c r="G80" s="60"/>
      <c r="H80" s="60"/>
      <c r="I80" s="60"/>
      <c r="J80" s="55"/>
    </row>
    <row r="81" spans="1:10" ht="24.95" customHeight="1">
      <c r="A81" s="54"/>
      <c r="B81" s="60"/>
      <c r="C81" s="60"/>
      <c r="D81" s="60"/>
      <c r="E81" s="60"/>
      <c r="F81" s="60"/>
      <c r="G81" s="60"/>
      <c r="H81" s="60"/>
      <c r="I81" s="60"/>
      <c r="J81" s="55"/>
    </row>
    <row r="82" spans="1:10" ht="24.95" customHeight="1">
      <c r="A82" s="54"/>
      <c r="B82" s="60"/>
      <c r="C82" s="60"/>
      <c r="D82" s="60"/>
      <c r="E82" s="60"/>
      <c r="F82" s="60"/>
      <c r="G82" s="60"/>
      <c r="H82" s="60"/>
      <c r="I82" s="60"/>
      <c r="J82" s="55"/>
    </row>
    <row r="83" spans="1:10" ht="1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5" customHeight="1">
      <c r="A85" s="133"/>
      <c r="B85" s="142"/>
      <c r="C85" s="142"/>
      <c r="D85" s="142"/>
      <c r="E85" s="142"/>
      <c r="F85" s="142"/>
      <c r="G85" s="147"/>
      <c r="H85" s="142"/>
      <c r="I85" s="142"/>
      <c r="J85" s="143"/>
    </row>
    <row r="86" spans="1:10" ht="15" customHeight="1">
      <c r="A86" s="146"/>
      <c r="B86" s="60"/>
      <c r="C86" s="60"/>
      <c r="D86" s="60"/>
      <c r="E86" s="60"/>
      <c r="F86" s="60"/>
      <c r="G86" s="61" t="s">
        <v>95</v>
      </c>
      <c r="H86" s="60" t="s">
        <v>186</v>
      </c>
      <c r="I86" s="60"/>
      <c r="J86" s="55"/>
    </row>
    <row r="87" spans="1:10" ht="15" customHeight="1">
      <c r="A87" s="54"/>
      <c r="B87" s="60"/>
      <c r="C87" s="60"/>
      <c r="D87" s="60"/>
      <c r="E87" s="60"/>
      <c r="F87" s="60"/>
      <c r="G87" s="60"/>
      <c r="H87" s="285" t="s">
        <v>70</v>
      </c>
      <c r="I87" s="285"/>
      <c r="J87" s="286"/>
    </row>
    <row r="88" spans="1:10" ht="24.95" customHeight="1">
      <c r="A88" s="54"/>
      <c r="B88" s="60"/>
      <c r="C88" s="60"/>
      <c r="D88" s="60"/>
      <c r="E88" s="60"/>
      <c r="F88" s="60"/>
      <c r="G88" s="60"/>
      <c r="H88" s="60"/>
      <c r="I88" s="60"/>
      <c r="J88" s="55"/>
    </row>
    <row r="89" spans="1:10" ht="24.95" customHeight="1">
      <c r="A89" s="54"/>
      <c r="B89" s="60"/>
      <c r="C89" s="60"/>
      <c r="D89" s="60"/>
      <c r="E89" s="60"/>
      <c r="F89" s="60"/>
      <c r="G89" s="60"/>
      <c r="H89" s="60"/>
      <c r="I89" s="60"/>
      <c r="J89" s="55"/>
    </row>
    <row r="90" spans="1:10" ht="24.95" customHeight="1">
      <c r="A90" s="54"/>
      <c r="B90" s="60"/>
      <c r="C90" s="60"/>
      <c r="D90" s="60"/>
      <c r="E90" s="60"/>
      <c r="F90" s="60"/>
      <c r="G90" s="60"/>
      <c r="H90" s="60"/>
      <c r="I90" s="60"/>
      <c r="J90" s="55"/>
    </row>
    <row r="91" spans="1:10" ht="24.95" customHeight="1">
      <c r="A91" s="54"/>
      <c r="B91" s="60"/>
      <c r="C91" s="60"/>
      <c r="D91" s="60"/>
      <c r="E91" s="60"/>
      <c r="F91" s="60"/>
      <c r="G91" s="60"/>
      <c r="H91" s="60"/>
      <c r="I91" s="60"/>
      <c r="J91" s="55"/>
    </row>
    <row r="92" spans="1:10" ht="15" customHeight="1">
      <c r="A92" s="54"/>
      <c r="B92" s="60"/>
      <c r="C92" s="60"/>
      <c r="D92" s="60"/>
      <c r="E92" s="60"/>
      <c r="F92" s="60"/>
      <c r="G92" s="60"/>
      <c r="H92" s="284" t="str">
        <f>G20</f>
        <v>Adi Wirawan Husodo, ST., MT.</v>
      </c>
      <c r="I92" s="284"/>
      <c r="J92" s="287"/>
    </row>
    <row r="93" spans="1:10" ht="15" customHeight="1">
      <c r="A93" s="54"/>
      <c r="B93" s="60"/>
      <c r="C93" s="60"/>
      <c r="D93" s="60"/>
      <c r="E93" s="60"/>
      <c r="F93" s="60"/>
      <c r="G93" s="60"/>
      <c r="H93" s="285" t="str">
        <f>G21</f>
        <v>197502201999031001</v>
      </c>
      <c r="I93" s="285"/>
      <c r="J93" s="286"/>
    </row>
    <row r="94" spans="1:10" ht="24.95" customHeight="1">
      <c r="A94" s="54"/>
      <c r="B94" s="60"/>
      <c r="C94" s="60"/>
      <c r="D94" s="60"/>
      <c r="E94" s="60"/>
      <c r="F94" s="60"/>
      <c r="G94" s="60"/>
      <c r="H94" s="60"/>
      <c r="I94" s="60"/>
      <c r="J94" s="55"/>
    </row>
    <row r="95" spans="1:10" ht="15" customHeight="1">
      <c r="A95" s="139" t="s">
        <v>96</v>
      </c>
      <c r="B95" s="216" t="s">
        <v>187</v>
      </c>
      <c r="C95" s="216"/>
      <c r="D95" s="216"/>
      <c r="E95" s="216"/>
      <c r="F95" s="216"/>
      <c r="G95" s="60"/>
      <c r="H95" s="60"/>
      <c r="I95" s="60"/>
      <c r="J95" s="55"/>
    </row>
    <row r="96" spans="1:10" ht="15" customHeight="1">
      <c r="A96" s="54"/>
      <c r="B96" s="285" t="s">
        <v>90</v>
      </c>
      <c r="C96" s="285"/>
      <c r="D96" s="285"/>
      <c r="E96" s="285"/>
      <c r="F96" s="285"/>
      <c r="G96" s="60"/>
      <c r="H96" s="60"/>
      <c r="I96" s="60"/>
      <c r="J96" s="55"/>
    </row>
    <row r="97" spans="1:10" ht="15" customHeight="1">
      <c r="A97" s="54"/>
      <c r="B97" s="285" t="s">
        <v>91</v>
      </c>
      <c r="C97" s="285"/>
      <c r="D97" s="285"/>
      <c r="E97" s="285"/>
      <c r="F97" s="285"/>
      <c r="G97" s="60"/>
      <c r="H97" s="60"/>
      <c r="I97" s="60"/>
      <c r="J97" s="55"/>
    </row>
    <row r="98" spans="1:10" ht="24.95" customHeight="1">
      <c r="A98" s="54"/>
      <c r="B98" s="60"/>
      <c r="C98" s="60"/>
      <c r="D98" s="60"/>
      <c r="E98" s="60"/>
      <c r="F98" s="60"/>
      <c r="G98" s="60"/>
      <c r="H98" s="60"/>
      <c r="I98" s="60"/>
      <c r="J98" s="55"/>
    </row>
    <row r="99" spans="1:10" ht="24.95" customHeight="1">
      <c r="A99" s="54"/>
      <c r="B99" s="60"/>
      <c r="C99" s="60"/>
      <c r="D99" s="60"/>
      <c r="E99" s="60"/>
      <c r="F99" s="60"/>
      <c r="G99" s="60"/>
      <c r="H99" s="60"/>
      <c r="I99" s="60"/>
      <c r="J99" s="55"/>
    </row>
    <row r="100" spans="1:10" ht="24.95" customHeight="1">
      <c r="A100" s="54"/>
      <c r="B100" s="60"/>
      <c r="C100" s="60"/>
      <c r="D100" s="60"/>
      <c r="E100" s="60"/>
      <c r="F100" s="60"/>
      <c r="G100" s="60"/>
      <c r="H100" s="60"/>
      <c r="I100" s="60"/>
      <c r="J100" s="55"/>
    </row>
    <row r="101" spans="1:10" ht="24.95" customHeight="1">
      <c r="A101" s="54"/>
      <c r="B101" s="60"/>
      <c r="C101" s="60"/>
      <c r="D101" s="60"/>
      <c r="E101" s="60"/>
      <c r="F101" s="60"/>
      <c r="G101" s="60"/>
      <c r="H101" s="60"/>
      <c r="I101" s="60"/>
      <c r="J101" s="55"/>
    </row>
    <row r="102" spans="1:10" ht="15" customHeight="1">
      <c r="A102" s="54"/>
      <c r="B102" s="284" t="str">
        <f>G14</f>
        <v>Mursiatin, S.Sos.</v>
      </c>
      <c r="C102" s="284"/>
      <c r="D102" s="284"/>
      <c r="E102" s="284"/>
      <c r="F102" s="284"/>
      <c r="G102" s="60"/>
      <c r="H102" s="60"/>
      <c r="I102" s="60"/>
      <c r="J102" s="55"/>
    </row>
    <row r="103" spans="1:10" ht="15" customHeight="1">
      <c r="A103" s="54"/>
      <c r="B103" s="285" t="str">
        <f>G15</f>
        <v>196709261989022001</v>
      </c>
      <c r="C103" s="285"/>
      <c r="D103" s="285"/>
      <c r="E103" s="285"/>
      <c r="F103" s="285"/>
      <c r="G103" s="60"/>
      <c r="H103" s="60"/>
      <c r="I103" s="60"/>
      <c r="J103" s="55"/>
    </row>
    <row r="104" spans="1:10" ht="24.95" customHeight="1">
      <c r="A104" s="54"/>
      <c r="B104" s="60"/>
      <c r="C104" s="60"/>
      <c r="D104" s="60"/>
      <c r="E104" s="60"/>
      <c r="F104" s="60"/>
      <c r="G104" s="60"/>
      <c r="H104" s="60"/>
      <c r="I104" s="60"/>
      <c r="J104" s="55"/>
    </row>
    <row r="105" spans="1:10" ht="15" customHeight="1">
      <c r="A105" s="54"/>
      <c r="B105" s="60"/>
      <c r="C105" s="60"/>
      <c r="D105" s="60"/>
      <c r="E105" s="60"/>
      <c r="F105" s="60"/>
      <c r="G105" s="61" t="s">
        <v>94</v>
      </c>
      <c r="H105" s="60" t="s">
        <v>188</v>
      </c>
      <c r="I105" s="60"/>
      <c r="J105" s="55"/>
    </row>
    <row r="106" spans="1:10" ht="15" customHeight="1">
      <c r="A106" s="54"/>
      <c r="B106" s="60"/>
      <c r="C106" s="60"/>
      <c r="D106" s="60"/>
      <c r="E106" s="60"/>
      <c r="F106" s="60"/>
      <c r="G106" s="60"/>
      <c r="H106" s="285" t="s">
        <v>92</v>
      </c>
      <c r="I106" s="285"/>
      <c r="J106" s="286"/>
    </row>
    <row r="107" spans="1:10" ht="24.95" customHeight="1">
      <c r="A107" s="54"/>
      <c r="B107" s="60"/>
      <c r="C107" s="60"/>
      <c r="D107" s="60"/>
      <c r="E107" s="60"/>
      <c r="F107" s="60"/>
      <c r="G107" s="60"/>
      <c r="H107" s="60"/>
      <c r="I107" s="60"/>
      <c r="J107" s="55"/>
    </row>
    <row r="108" spans="1:10" ht="24.95" customHeight="1">
      <c r="A108" s="54"/>
      <c r="B108" s="60"/>
      <c r="C108" s="60"/>
      <c r="D108" s="60"/>
      <c r="E108" s="60"/>
      <c r="F108" s="60"/>
      <c r="G108" s="60"/>
      <c r="H108" s="60"/>
      <c r="I108" s="60"/>
      <c r="J108" s="55"/>
    </row>
    <row r="109" spans="1:10" ht="24.95" customHeight="1">
      <c r="A109" s="54"/>
      <c r="B109" s="60"/>
      <c r="C109" s="60"/>
      <c r="D109" s="60"/>
      <c r="E109" s="60"/>
      <c r="F109" s="60"/>
      <c r="G109" s="60"/>
      <c r="H109" s="60"/>
      <c r="I109" s="60"/>
      <c r="J109" s="55"/>
    </row>
    <row r="110" spans="1:10" ht="24.95" customHeight="1">
      <c r="A110" s="54"/>
      <c r="B110" s="60"/>
      <c r="C110" s="60"/>
      <c r="D110" s="60"/>
      <c r="E110" s="60"/>
      <c r="F110" s="60"/>
      <c r="G110" s="60"/>
      <c r="H110" s="60"/>
      <c r="I110" s="60"/>
      <c r="J110" s="55"/>
    </row>
    <row r="111" spans="1:10" ht="15" customHeight="1">
      <c r="A111" s="54"/>
      <c r="B111" s="60"/>
      <c r="C111" s="60"/>
      <c r="D111" s="60"/>
      <c r="E111" s="60"/>
      <c r="F111" s="60"/>
      <c r="G111" s="60"/>
      <c r="H111" s="284" t="str">
        <f>G26</f>
        <v>Ir. Eko Julianto, M.Sc., FRINA</v>
      </c>
      <c r="I111" s="284"/>
      <c r="J111" s="287"/>
    </row>
    <row r="112" spans="1:10" ht="15" customHeight="1">
      <c r="A112" s="54"/>
      <c r="B112" s="60"/>
      <c r="C112" s="60"/>
      <c r="D112" s="60"/>
      <c r="E112" s="60"/>
      <c r="F112" s="60"/>
      <c r="G112" s="60"/>
      <c r="H112" s="285" t="str">
        <f>G27</f>
        <v>196501231991031002</v>
      </c>
      <c r="I112" s="285"/>
      <c r="J112" s="286"/>
    </row>
    <row r="113" spans="1:10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password="CF7A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"/>
  <sheetViews>
    <sheetView zoomScale="75" zoomScaleNormal="75" workbookViewId="0">
      <pane ySplit="1" topLeftCell="A2" activePane="bottomLeft" state="frozen"/>
      <selection pane="bottomLeft" activeCell="AB11" sqref="AB11"/>
    </sheetView>
  </sheetViews>
  <sheetFormatPr defaultRowHeight="14.25"/>
  <cols>
    <col min="1" max="1" width="22.5703125" style="154" hidden="1" customWidth="1"/>
    <col min="2" max="2" width="22.28515625" style="154" hidden="1" customWidth="1"/>
    <col min="3" max="3" width="20.5703125" style="154" hidden="1" customWidth="1"/>
    <col min="4" max="4" width="9.7109375" style="154" hidden="1" customWidth="1"/>
    <col min="5" max="5" width="48" style="154" hidden="1" customWidth="1"/>
    <col min="6" max="6" width="26.42578125" style="154" hidden="1" customWidth="1"/>
    <col min="7" max="8" width="22.42578125" style="154" hidden="1" customWidth="1"/>
    <col min="9" max="9" width="32" style="154" hidden="1" customWidth="1"/>
    <col min="10" max="10" width="26.42578125" style="154" hidden="1" customWidth="1"/>
    <col min="11" max="11" width="24.28515625" style="154" hidden="1" customWidth="1"/>
    <col min="12" max="12" width="28.7109375" style="154" hidden="1" customWidth="1"/>
    <col min="13" max="13" width="28.140625" style="154" hidden="1" customWidth="1"/>
    <col min="14" max="14" width="4.42578125" style="154" hidden="1" customWidth="1"/>
    <col min="15" max="15" width="9.140625" style="154" hidden="1" customWidth="1"/>
    <col min="16" max="16" width="37.42578125" style="154" hidden="1" customWidth="1"/>
    <col min="17" max="17" width="22.28515625" style="154" hidden="1" customWidth="1"/>
    <col min="18" max="18" width="25.85546875" style="154" hidden="1" customWidth="1"/>
    <col min="19" max="19" width="40.5703125" style="154" hidden="1" customWidth="1"/>
    <col min="20" max="20" width="31.42578125" style="154" hidden="1" customWidth="1"/>
    <col min="21" max="21" width="22.28515625" style="154" hidden="1" customWidth="1"/>
    <col min="22" max="22" width="17.28515625" style="154" hidden="1" customWidth="1"/>
    <col min="23" max="23" width="17.42578125" style="154" hidden="1" customWidth="1"/>
    <col min="24" max="16384" width="9.140625" style="154"/>
  </cols>
  <sheetData>
    <row r="1" spans="1:23" s="158" customFormat="1" ht="17.25" customHeight="1">
      <c r="A1" s="157" t="s">
        <v>140</v>
      </c>
      <c r="B1" s="157" t="s">
        <v>141</v>
      </c>
      <c r="C1" s="157" t="s">
        <v>142</v>
      </c>
      <c r="D1" s="157" t="s">
        <v>118</v>
      </c>
      <c r="E1" s="163" t="s">
        <v>143</v>
      </c>
      <c r="F1" s="157" t="s">
        <v>144</v>
      </c>
      <c r="G1" s="157" t="s">
        <v>145</v>
      </c>
      <c r="H1" s="157" t="s">
        <v>146</v>
      </c>
      <c r="I1" s="163" t="s">
        <v>147</v>
      </c>
      <c r="J1" s="157" t="s">
        <v>151</v>
      </c>
      <c r="K1" s="157" t="s">
        <v>150</v>
      </c>
      <c r="L1" s="157" t="s">
        <v>149</v>
      </c>
      <c r="M1" s="157" t="s">
        <v>148</v>
      </c>
      <c r="N1" s="157" t="s">
        <v>42</v>
      </c>
      <c r="P1" s="166" t="s">
        <v>156</v>
      </c>
      <c r="Q1" s="166" t="s">
        <v>157</v>
      </c>
      <c r="R1" s="166" t="s">
        <v>158</v>
      </c>
      <c r="S1" s="166" t="s">
        <v>159</v>
      </c>
      <c r="T1" s="166" t="s">
        <v>162</v>
      </c>
      <c r="U1" s="166" t="s">
        <v>163</v>
      </c>
      <c r="V1" s="166" t="s">
        <v>164</v>
      </c>
      <c r="W1" s="166" t="s">
        <v>165</v>
      </c>
    </row>
    <row r="2" spans="1:23" s="158" customFormat="1" ht="17.25" customHeight="1">
      <c r="A2" s="155" t="s">
        <v>111</v>
      </c>
      <c r="B2" s="155" t="s">
        <v>112</v>
      </c>
      <c r="C2" s="155" t="str">
        <f t="shared" ref="C2:C7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Tingkat I / III/d</v>
      </c>
      <c r="D2" s="160" t="s">
        <v>124</v>
      </c>
      <c r="E2" s="162" t="s">
        <v>166</v>
      </c>
      <c r="F2" s="164" t="s">
        <v>130</v>
      </c>
      <c r="G2" s="156" t="str">
        <f t="shared" ref="G2:G7" si="1">VLOOKUP(F2,$P$2:$W$10,2,FALSE)</f>
        <v>197502201999031001</v>
      </c>
      <c r="H2" s="156" t="str">
        <f t="shared" ref="H2:H7" si="2">VLOOKUP(F2,$P$2:$W$10,3,FALSE)</f>
        <v>Pembina Tingkat I / IV/b</v>
      </c>
      <c r="I2" s="165" t="str">
        <f t="shared" ref="I2:I7" si="3">VLOOKUP(F2,$P$2:$W$10,4,FALSE)</f>
        <v>Wakil Direktur I</v>
      </c>
      <c r="J2" s="161" t="str">
        <f t="shared" ref="J2:J7" si="4">VLOOKUP(F2,$P$2:$W$10,5,FALSE)</f>
        <v>Ir. Eko Julianto, M.Sc., FRINA</v>
      </c>
      <c r="K2" s="155" t="str">
        <f t="shared" ref="K2:K7" si="5">VLOOKUP(F2,$P$2:$W$10,6,FALSE)</f>
        <v>196501231991031002</v>
      </c>
      <c r="L2" s="155" t="str">
        <f t="shared" ref="L2:L7" si="6">VLOOKUP(F2,$P$2:$W$10,7,FALSE)</f>
        <v>Pembina Tingkat I / IV/b</v>
      </c>
      <c r="M2" s="155" t="str">
        <f t="shared" ref="M2:M7" si="7">VLOOKUP(F2,$P$2:$W$10,8,FALSE)</f>
        <v>Direktur</v>
      </c>
      <c r="N2" s="159">
        <v>1</v>
      </c>
      <c r="P2" s="167" t="s">
        <v>170</v>
      </c>
      <c r="Q2" s="168" t="s">
        <v>135</v>
      </c>
      <c r="R2" s="167" t="s">
        <v>160</v>
      </c>
      <c r="S2" s="167" t="s">
        <v>136</v>
      </c>
      <c r="T2" s="167"/>
      <c r="U2" s="168"/>
      <c r="V2" s="167"/>
      <c r="W2" s="167"/>
    </row>
    <row r="3" spans="1:23" s="158" customFormat="1" ht="17.25" customHeight="1">
      <c r="A3" s="155" t="s">
        <v>126</v>
      </c>
      <c r="B3" s="155" t="s">
        <v>127</v>
      </c>
      <c r="C3" s="155" t="str">
        <f t="shared" si="0"/>
        <v>Penata Tingkat I / III/d</v>
      </c>
      <c r="D3" s="160" t="s">
        <v>124</v>
      </c>
      <c r="E3" s="162" t="s">
        <v>114</v>
      </c>
      <c r="F3" s="164" t="s">
        <v>115</v>
      </c>
      <c r="G3" s="156" t="str">
        <f t="shared" si="1"/>
        <v>197804022003121002</v>
      </c>
      <c r="H3" s="156" t="str">
        <f t="shared" si="2"/>
        <v>Penata Tingkat I / III/d</v>
      </c>
      <c r="I3" s="165" t="str">
        <f t="shared" si="3"/>
        <v>Wakil Direktur II</v>
      </c>
      <c r="J3" s="161" t="str">
        <f t="shared" si="4"/>
        <v>Ir. Eko Julianto, M.Sc., FRINA</v>
      </c>
      <c r="K3" s="155" t="str">
        <f t="shared" si="5"/>
        <v>196501231991031002</v>
      </c>
      <c r="L3" s="155" t="str">
        <f t="shared" si="6"/>
        <v>Pembina Tingkat I / IV/b</v>
      </c>
      <c r="M3" s="155" t="str">
        <f t="shared" si="7"/>
        <v>Direktur</v>
      </c>
      <c r="N3" s="159">
        <v>2</v>
      </c>
      <c r="P3" s="167" t="s">
        <v>130</v>
      </c>
      <c r="Q3" s="168" t="s">
        <v>131</v>
      </c>
      <c r="R3" s="167" t="s">
        <v>160</v>
      </c>
      <c r="S3" s="167" t="s">
        <v>132</v>
      </c>
      <c r="T3" s="167" t="s">
        <v>170</v>
      </c>
      <c r="U3" s="168" t="s">
        <v>135</v>
      </c>
      <c r="V3" s="167" t="s">
        <v>160</v>
      </c>
      <c r="W3" s="167" t="s">
        <v>136</v>
      </c>
    </row>
    <row r="4" spans="1:23" s="158" customFormat="1" ht="17.25" customHeight="1">
      <c r="A4" s="155" t="s">
        <v>176</v>
      </c>
      <c r="B4" s="155" t="s">
        <v>177</v>
      </c>
      <c r="C4" s="155" t="str">
        <f t="shared" si="0"/>
        <v>Penata Tingkat I / III/d</v>
      </c>
      <c r="D4" s="160" t="s">
        <v>124</v>
      </c>
      <c r="E4" s="162" t="s">
        <v>128</v>
      </c>
      <c r="F4" s="164" t="s">
        <v>126</v>
      </c>
      <c r="G4" s="156" t="str">
        <f t="shared" si="1"/>
        <v>197112121992031001</v>
      </c>
      <c r="H4" s="156" t="str">
        <f t="shared" si="2"/>
        <v>Penata Tingkat I / III/d</v>
      </c>
      <c r="I4" s="165" t="str">
        <f t="shared" si="3"/>
        <v>Kepala Bagian Umum dan Keuangan</v>
      </c>
      <c r="J4" s="161" t="str">
        <f t="shared" si="4"/>
        <v>Mardi Santoso, ST., M.Eng.Sc.</v>
      </c>
      <c r="K4" s="155" t="str">
        <f t="shared" si="5"/>
        <v>197804022003121002</v>
      </c>
      <c r="L4" s="155" t="str">
        <f t="shared" si="6"/>
        <v>Penata Tingkat I / III/d</v>
      </c>
      <c r="M4" s="155" t="str">
        <f t="shared" si="7"/>
        <v>Wakil Direktur II</v>
      </c>
      <c r="N4" s="159">
        <v>3</v>
      </c>
      <c r="P4" s="167" t="s">
        <v>115</v>
      </c>
      <c r="Q4" s="168" t="s">
        <v>116</v>
      </c>
      <c r="R4" s="167" t="s">
        <v>113</v>
      </c>
      <c r="S4" s="167" t="s">
        <v>117</v>
      </c>
      <c r="T4" s="167" t="s">
        <v>170</v>
      </c>
      <c r="U4" s="168" t="s">
        <v>135</v>
      </c>
      <c r="V4" s="167" t="s">
        <v>160</v>
      </c>
      <c r="W4" s="167" t="s">
        <v>136</v>
      </c>
    </row>
    <row r="5" spans="1:23" s="158" customFormat="1" ht="17.25" customHeight="1">
      <c r="A5" s="193" t="s">
        <v>120</v>
      </c>
      <c r="B5" s="193" t="s">
        <v>121</v>
      </c>
      <c r="C5" s="155" t="str">
        <f t="shared" si="0"/>
        <v>Penata Tingkat I / III/d</v>
      </c>
      <c r="D5" s="160" t="s">
        <v>124</v>
      </c>
      <c r="E5" s="162" t="s">
        <v>109</v>
      </c>
      <c r="F5" s="164" t="s">
        <v>126</v>
      </c>
      <c r="G5" s="156" t="str">
        <f t="shared" si="1"/>
        <v>197112121992031001</v>
      </c>
      <c r="H5" s="156" t="str">
        <f t="shared" si="2"/>
        <v>Penata Tingkat I / III/d</v>
      </c>
      <c r="I5" s="165" t="str">
        <f t="shared" si="3"/>
        <v>Kepala Bagian Umum dan Keuangan</v>
      </c>
      <c r="J5" s="161" t="str">
        <f t="shared" si="4"/>
        <v>Mardi Santoso, ST., M.Eng.Sc.</v>
      </c>
      <c r="K5" s="155" t="str">
        <f t="shared" si="5"/>
        <v>197804022003121002</v>
      </c>
      <c r="L5" s="155" t="str">
        <f t="shared" si="6"/>
        <v>Penata Tingkat I / III/d</v>
      </c>
      <c r="M5" s="155" t="str">
        <f t="shared" si="7"/>
        <v>Wakil Direktur II</v>
      </c>
      <c r="N5" s="159">
        <v>4</v>
      </c>
      <c r="P5" s="167" t="s">
        <v>137</v>
      </c>
      <c r="Q5" s="168" t="s">
        <v>138</v>
      </c>
      <c r="R5" s="167" t="s">
        <v>161</v>
      </c>
      <c r="S5" s="167" t="s">
        <v>139</v>
      </c>
      <c r="T5" s="167" t="s">
        <v>170</v>
      </c>
      <c r="U5" s="168" t="s">
        <v>135</v>
      </c>
      <c r="V5" s="167" t="s">
        <v>160</v>
      </c>
      <c r="W5" s="167" t="s">
        <v>136</v>
      </c>
    </row>
    <row r="6" spans="1:23" s="158" customFormat="1" ht="17.25" customHeight="1">
      <c r="A6" s="155" t="s">
        <v>122</v>
      </c>
      <c r="B6" s="155" t="s">
        <v>123</v>
      </c>
      <c r="C6" s="155" t="str">
        <f t="shared" si="0"/>
        <v>Penata Tingkat I / III/d</v>
      </c>
      <c r="D6" s="160" t="s">
        <v>124</v>
      </c>
      <c r="E6" s="162" t="s">
        <v>125</v>
      </c>
      <c r="F6" s="164" t="s">
        <v>111</v>
      </c>
      <c r="G6" s="156" t="str">
        <f t="shared" si="1"/>
        <v>196709261989022001</v>
      </c>
      <c r="H6" s="156" t="str">
        <f t="shared" si="2"/>
        <v>Penata Tingkat I / III/d</v>
      </c>
      <c r="I6" s="165" t="str">
        <f t="shared" si="3"/>
        <v>Kepala Bagian Akademik dan PSI</v>
      </c>
      <c r="J6" s="161" t="str">
        <f t="shared" si="4"/>
        <v>Adi Wirawan Husodo, ST., MT.</v>
      </c>
      <c r="K6" s="155" t="str">
        <f t="shared" si="5"/>
        <v>197502201999031001</v>
      </c>
      <c r="L6" s="155" t="str">
        <f t="shared" si="6"/>
        <v>Pembina Tingkat I / IV/b</v>
      </c>
      <c r="M6" s="155" t="str">
        <f t="shared" si="7"/>
        <v>Wakil Direktur I</v>
      </c>
      <c r="N6" s="159">
        <v>5</v>
      </c>
      <c r="P6" s="167" t="s">
        <v>172</v>
      </c>
      <c r="Q6" s="168" t="s">
        <v>173</v>
      </c>
      <c r="R6" s="167" t="s">
        <v>113</v>
      </c>
      <c r="S6" s="167" t="s">
        <v>153</v>
      </c>
      <c r="T6" s="167" t="s">
        <v>130</v>
      </c>
      <c r="U6" s="168" t="s">
        <v>131</v>
      </c>
      <c r="V6" s="167" t="s">
        <v>160</v>
      </c>
      <c r="W6" s="167" t="s">
        <v>132</v>
      </c>
    </row>
    <row r="7" spans="1:23" s="158" customFormat="1" ht="17.25" customHeight="1">
      <c r="A7" s="193" t="s">
        <v>178</v>
      </c>
      <c r="B7" s="193" t="s">
        <v>179</v>
      </c>
      <c r="C7" s="193" t="str">
        <f t="shared" si="0"/>
        <v>Penata / III/c</v>
      </c>
      <c r="D7" s="194" t="s">
        <v>119</v>
      </c>
      <c r="E7" s="195" t="s">
        <v>155</v>
      </c>
      <c r="F7" s="196" t="s">
        <v>111</v>
      </c>
      <c r="G7" s="197" t="str">
        <f t="shared" si="1"/>
        <v>196709261989022001</v>
      </c>
      <c r="H7" s="197" t="str">
        <f t="shared" si="2"/>
        <v>Penata Tingkat I / III/d</v>
      </c>
      <c r="I7" s="198" t="str">
        <f t="shared" si="3"/>
        <v>Kepala Bagian Akademik dan PSI</v>
      </c>
      <c r="J7" s="199" t="str">
        <f t="shared" si="4"/>
        <v>Adi Wirawan Husodo, ST., MT.</v>
      </c>
      <c r="K7" s="193" t="str">
        <f t="shared" si="5"/>
        <v>197502201999031001</v>
      </c>
      <c r="L7" s="193" t="str">
        <f t="shared" si="6"/>
        <v>Pembina Tingkat I / IV/b</v>
      </c>
      <c r="M7" s="193" t="str">
        <f t="shared" si="7"/>
        <v>Wakil Direktur I</v>
      </c>
      <c r="N7" s="159">
        <v>6</v>
      </c>
      <c r="P7" s="167" t="s">
        <v>133</v>
      </c>
      <c r="Q7" s="168" t="s">
        <v>134</v>
      </c>
      <c r="R7" s="167" t="s">
        <v>108</v>
      </c>
      <c r="S7" s="167" t="s">
        <v>154</v>
      </c>
      <c r="T7" s="167" t="s">
        <v>130</v>
      </c>
      <c r="U7" s="168" t="s">
        <v>131</v>
      </c>
      <c r="V7" s="167" t="s">
        <v>160</v>
      </c>
      <c r="W7" s="167" t="s">
        <v>132</v>
      </c>
    </row>
    <row r="8" spans="1:23" s="158" customFormat="1" ht="17.2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P8" s="167" t="s">
        <v>174</v>
      </c>
      <c r="Q8" s="169" t="s">
        <v>175</v>
      </c>
      <c r="R8" s="167" t="s">
        <v>113</v>
      </c>
      <c r="S8" s="167" t="s">
        <v>152</v>
      </c>
      <c r="T8" s="167" t="s">
        <v>130</v>
      </c>
      <c r="U8" s="168" t="s">
        <v>131</v>
      </c>
      <c r="V8" s="167" t="s">
        <v>160</v>
      </c>
      <c r="W8" s="167" t="s">
        <v>132</v>
      </c>
    </row>
    <row r="9" spans="1:23" s="158" customFormat="1" ht="17.2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P9" s="167" t="s">
        <v>111</v>
      </c>
      <c r="Q9" s="168" t="s">
        <v>112</v>
      </c>
      <c r="R9" s="167" t="s">
        <v>113</v>
      </c>
      <c r="S9" s="167" t="s">
        <v>129</v>
      </c>
      <c r="T9" s="167" t="s">
        <v>130</v>
      </c>
      <c r="U9" s="168" t="s">
        <v>131</v>
      </c>
      <c r="V9" s="167" t="s">
        <v>160</v>
      </c>
      <c r="W9" s="167" t="s">
        <v>132</v>
      </c>
    </row>
    <row r="10" spans="1:23" s="158" customFormat="1" ht="17.2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P10" s="167" t="s">
        <v>126</v>
      </c>
      <c r="Q10" s="168" t="s">
        <v>127</v>
      </c>
      <c r="R10" s="167" t="s">
        <v>113</v>
      </c>
      <c r="S10" s="167" t="s">
        <v>114</v>
      </c>
      <c r="T10" s="167" t="s">
        <v>115</v>
      </c>
      <c r="U10" s="168" t="s">
        <v>116</v>
      </c>
      <c r="V10" s="167" t="s">
        <v>113</v>
      </c>
      <c r="W10" s="167" t="s">
        <v>117</v>
      </c>
    </row>
    <row r="11" spans="1:23">
      <c r="D11" s="202"/>
      <c r="E11" s="202"/>
      <c r="F11" s="202"/>
      <c r="G11" s="202"/>
      <c r="H11" s="202"/>
      <c r="I11" s="202"/>
    </row>
  </sheetData>
  <sheetProtection password="CF7A" sheet="1" objects="1" scenarios="1"/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kepegawaian7</cp:lastModifiedBy>
  <cp:lastPrinted>2016-12-22T06:47:16Z</cp:lastPrinted>
  <dcterms:created xsi:type="dcterms:W3CDTF">2010-10-07T03:41:24Z</dcterms:created>
  <dcterms:modified xsi:type="dcterms:W3CDTF">2019-07-24T08:42:05Z</dcterms:modified>
</cp:coreProperties>
</file>